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" yWindow="720" windowWidth="23256" windowHeight="12744" activeTab="7"/>
  </bookViews>
  <sheets>
    <sheet name="M07" sheetId="1" r:id="rId1"/>
    <sheet name="M08" sheetId="2" r:id="rId2"/>
    <sheet name="M09" sheetId="3" r:id="rId3"/>
    <sheet name="M10" sheetId="4" r:id="rId4"/>
    <sheet name="M11" sheetId="5" r:id="rId5"/>
    <sheet name="M12" sheetId="6" r:id="rId6"/>
    <sheet name="M13" sheetId="7" r:id="rId7"/>
    <sheet name="M14" sheetId="8" r:id="rId8"/>
    <sheet name="M15" sheetId="9" r:id="rId9"/>
    <sheet name="M16" sheetId="10" r:id="rId10"/>
    <sheet name="M17" sheetId="11" r:id="rId11"/>
    <sheet name="Fixwerte" sheetId="12" r:id="rId12"/>
  </sheets>
  <definedNames>
    <definedName name="_xlnm.Print_Area" localSheetId="1">'M08'!$A$1:$S$23</definedName>
    <definedName name="_xlnm.Print_Area" localSheetId="2">'M09'!$A$1:$S$28</definedName>
    <definedName name="_xlnm.Print_Area" localSheetId="3">'M10'!$A$1:$V$35</definedName>
    <definedName name="_xlnm.Print_Area" localSheetId="4">'M11'!$A$1:$V$20</definedName>
    <definedName name="_xlnm.Print_Area" localSheetId="5">'M12'!$A$1:$V$24</definedName>
    <definedName name="_xlnm.Print_Area" localSheetId="6">'M13'!$A$1:$V$22</definedName>
    <definedName name="_xlnm.Print_Area" localSheetId="9">'M16'!$A$1:$R$21</definedName>
  </definedNames>
  <calcPr fullCalcOnLoad="1"/>
</workbook>
</file>

<file path=xl/sharedStrings.xml><?xml version="1.0" encoding="utf-8"?>
<sst xmlns="http://schemas.openxmlformats.org/spreadsheetml/2006/main" count="1033" uniqueCount="240">
  <si>
    <t>Name</t>
  </si>
  <si>
    <t>Rang</t>
  </si>
  <si>
    <t>Pkt.</t>
  </si>
  <si>
    <t>/</t>
  </si>
  <si>
    <t>Total</t>
  </si>
  <si>
    <t xml:space="preserve"> </t>
  </si>
  <si>
    <t>Weit</t>
  </si>
  <si>
    <t xml:space="preserve">Vorname </t>
  </si>
  <si>
    <t>Verein</t>
  </si>
  <si>
    <t>60m</t>
  </si>
  <si>
    <t>Kugel 3kg</t>
  </si>
  <si>
    <t>Ball 200g</t>
  </si>
  <si>
    <t>oder</t>
  </si>
  <si>
    <t>Jg.</t>
  </si>
  <si>
    <t>Wettkampfname:</t>
  </si>
  <si>
    <t>Kugel 2,5kg</t>
  </si>
  <si>
    <t>50m</t>
  </si>
  <si>
    <t>Ball 80g</t>
  </si>
  <si>
    <t>80m</t>
  </si>
  <si>
    <t>100m</t>
  </si>
  <si>
    <t>Kategorie M07</t>
  </si>
  <si>
    <t>Kategorie M10</t>
  </si>
  <si>
    <t>Kategorie M14</t>
  </si>
  <si>
    <t>Kategorie M15</t>
  </si>
  <si>
    <t>Kategorie M08</t>
  </si>
  <si>
    <t>Kategorie M09</t>
  </si>
  <si>
    <t>Kategorie M11</t>
  </si>
  <si>
    <t>Kategorie M12</t>
  </si>
  <si>
    <t>Kategorie M13</t>
  </si>
  <si>
    <t>Kategorie M16</t>
  </si>
  <si>
    <t>Kategorie M17</t>
  </si>
  <si>
    <t>Nina</t>
  </si>
  <si>
    <t>Turnen Thierachern</t>
  </si>
  <si>
    <t>Sarina</t>
  </si>
  <si>
    <t>Noemi</t>
  </si>
  <si>
    <t>Moser</t>
  </si>
  <si>
    <t>Lynn</t>
  </si>
  <si>
    <t>TV Amsoldingen</t>
  </si>
  <si>
    <t>TV Wattenwil</t>
  </si>
  <si>
    <t>Maurer</t>
  </si>
  <si>
    <t>Selina</t>
  </si>
  <si>
    <t>Larissa</t>
  </si>
  <si>
    <t>Wyss</t>
  </si>
  <si>
    <t>Melina</t>
  </si>
  <si>
    <t>TV Burgistein</t>
  </si>
  <si>
    <t>Brügger</t>
  </si>
  <si>
    <t>Leandra</t>
  </si>
  <si>
    <t>Alina</t>
  </si>
  <si>
    <t>Hänni</t>
  </si>
  <si>
    <t>Bütschi</t>
  </si>
  <si>
    <t>Julia</t>
  </si>
  <si>
    <t>Leonie</t>
  </si>
  <si>
    <t>Leana</t>
  </si>
  <si>
    <t>DTV Uetendorf</t>
  </si>
  <si>
    <t>Jaggi</t>
  </si>
  <si>
    <t>Jaussi</t>
  </si>
  <si>
    <t>Elaja</t>
  </si>
  <si>
    <t>Stanic</t>
  </si>
  <si>
    <t>Mia</t>
  </si>
  <si>
    <t>Jenara</t>
  </si>
  <si>
    <t>Elin</t>
  </si>
  <si>
    <t>Vanessa</t>
  </si>
  <si>
    <t>Indermühle</t>
  </si>
  <si>
    <t>Jana</t>
  </si>
  <si>
    <t>.</t>
  </si>
  <si>
    <t>Sommer</t>
  </si>
  <si>
    <t>Dalia</t>
  </si>
  <si>
    <t>Hanna</t>
  </si>
  <si>
    <t>Jasmin</t>
  </si>
  <si>
    <t>Adelina</t>
  </si>
  <si>
    <t>Miriam</t>
  </si>
  <si>
    <t>Thönen</t>
  </si>
  <si>
    <t>Vonlanthen</t>
  </si>
  <si>
    <t>Christinat</t>
  </si>
  <si>
    <t>Yvonne</t>
  </si>
  <si>
    <t>Keller</t>
  </si>
  <si>
    <t>Olivia</t>
  </si>
  <si>
    <t>Leona</t>
  </si>
  <si>
    <t>Mayla</t>
  </si>
  <si>
    <t>Maila</t>
  </si>
  <si>
    <t>Fabienne</t>
  </si>
  <si>
    <t>Swenja</t>
  </si>
  <si>
    <t>Kropf</t>
  </si>
  <si>
    <t>Jäggi</t>
  </si>
  <si>
    <t>Loosli</t>
  </si>
  <si>
    <t>Kredel</t>
  </si>
  <si>
    <t>Célina</t>
  </si>
  <si>
    <t>Luginbühl</t>
  </si>
  <si>
    <t>Amélie</t>
  </si>
  <si>
    <t>Schmid</t>
  </si>
  <si>
    <t>Friedli</t>
  </si>
  <si>
    <t>Bauhofer</t>
  </si>
  <si>
    <t>Malea</t>
  </si>
  <si>
    <t>Lamberix</t>
  </si>
  <si>
    <t>Saurer</t>
  </si>
  <si>
    <t>Schmitter</t>
  </si>
  <si>
    <t xml:space="preserve">Wenger </t>
  </si>
  <si>
    <t>Imhof</t>
  </si>
  <si>
    <t>Levana</t>
  </si>
  <si>
    <t>Kopp</t>
  </si>
  <si>
    <t>Wilhelm</t>
  </si>
  <si>
    <t>Mila</t>
  </si>
  <si>
    <t>Heiniger</t>
  </si>
  <si>
    <t>Aline</t>
  </si>
  <si>
    <t>Jorina</t>
  </si>
  <si>
    <t>Sarah</t>
  </si>
  <si>
    <t>Meyer</t>
  </si>
  <si>
    <t>Lorena</t>
  </si>
  <si>
    <t>Studer</t>
  </si>
  <si>
    <t>Arwen</t>
  </si>
  <si>
    <t>Güngerich</t>
  </si>
  <si>
    <t>Loana</t>
  </si>
  <si>
    <t>Tschumi</t>
  </si>
  <si>
    <t>Kiana</t>
  </si>
  <si>
    <t>Julie</t>
  </si>
  <si>
    <t>Rauber</t>
  </si>
  <si>
    <t>Bianca</t>
  </si>
  <si>
    <t>Althaus</t>
  </si>
  <si>
    <t>Ilara</t>
  </si>
  <si>
    <t>Maira</t>
  </si>
  <si>
    <t>Elina</t>
  </si>
  <si>
    <t>Weyermann</t>
  </si>
  <si>
    <t>Céline</t>
  </si>
  <si>
    <t>Bieri</t>
  </si>
  <si>
    <t>Sophia</t>
  </si>
  <si>
    <t>Müller</t>
  </si>
  <si>
    <t>Scherb</t>
  </si>
  <si>
    <t>Nicole</t>
  </si>
  <si>
    <t>Trachsel</t>
  </si>
  <si>
    <t>Milena</t>
  </si>
  <si>
    <t>J+S TV Uetendorf</t>
  </si>
  <si>
    <t>Hirt</t>
  </si>
  <si>
    <t>Emilia</t>
  </si>
  <si>
    <t>Straubhaar</t>
  </si>
  <si>
    <t>Lea</t>
  </si>
  <si>
    <t>Tanja</t>
  </si>
  <si>
    <t>Liana</t>
  </si>
  <si>
    <t>Salina</t>
  </si>
  <si>
    <t>Salome</t>
  </si>
  <si>
    <t>Malin</t>
  </si>
  <si>
    <t>39. Frühlingswettkampf Amsoldingen, 7. Mai 2022</t>
  </si>
  <si>
    <t xml:space="preserve">Ackermann </t>
  </si>
  <si>
    <t>Emma</t>
  </si>
  <si>
    <t>Berchtold</t>
  </si>
  <si>
    <t>JUSPO Reutigen</t>
  </si>
  <si>
    <t>Forster</t>
  </si>
  <si>
    <t>Alyssa</t>
  </si>
  <si>
    <t>Gempeler</t>
  </si>
  <si>
    <t>Häni</t>
  </si>
  <si>
    <t>Milia</t>
  </si>
  <si>
    <t>Haussener</t>
  </si>
  <si>
    <t>Christa</t>
  </si>
  <si>
    <t>Jenni</t>
  </si>
  <si>
    <t>Lia</t>
  </si>
  <si>
    <t>Lilli Amélie</t>
  </si>
  <si>
    <t>Emily</t>
  </si>
  <si>
    <t>Künzi</t>
  </si>
  <si>
    <t>Fiona</t>
  </si>
  <si>
    <t>Lara Emilia</t>
  </si>
  <si>
    <t>Mara</t>
  </si>
  <si>
    <t xml:space="preserve">Rey </t>
  </si>
  <si>
    <t>Noraya</t>
  </si>
  <si>
    <t>Yara</t>
  </si>
  <si>
    <t xml:space="preserve">Schlatter </t>
  </si>
  <si>
    <t>Siegenthaler</t>
  </si>
  <si>
    <t>Carla</t>
  </si>
  <si>
    <t>Laura</t>
  </si>
  <si>
    <t>Waibel</t>
  </si>
  <si>
    <t>Solène</t>
  </si>
  <si>
    <t>Zehnder</t>
  </si>
  <si>
    <t>Kalia</t>
  </si>
  <si>
    <t>Zenger</t>
  </si>
  <si>
    <t>Inniger</t>
  </si>
  <si>
    <t>Laya</t>
  </si>
  <si>
    <t>Jael</t>
  </si>
  <si>
    <t>Elena</t>
  </si>
  <si>
    <t xml:space="preserve">Morf </t>
  </si>
  <si>
    <t>Niederhäuser</t>
  </si>
  <si>
    <t>Arya</t>
  </si>
  <si>
    <t>Nyffenegger</t>
  </si>
  <si>
    <t xml:space="preserve">Reimann </t>
  </si>
  <si>
    <t>Rothenbühler</t>
  </si>
  <si>
    <t>Svea</t>
  </si>
  <si>
    <t>Schädler</t>
  </si>
  <si>
    <t>Viviane</t>
  </si>
  <si>
    <t xml:space="preserve">Schneider </t>
  </si>
  <si>
    <t>Lilly</t>
  </si>
  <si>
    <t>Spaeth</t>
  </si>
  <si>
    <t>Alissia</t>
  </si>
  <si>
    <t>Giulia</t>
  </si>
  <si>
    <t>Dähler</t>
  </si>
  <si>
    <t>Mona</t>
  </si>
  <si>
    <t>TV Seftigen</t>
  </si>
  <si>
    <t xml:space="preserve">Hafner </t>
  </si>
  <si>
    <t>Hoffmann</t>
  </si>
  <si>
    <t>Jugi Blumenstein</t>
  </si>
  <si>
    <t>Hofmann</t>
  </si>
  <si>
    <t>Lena</t>
  </si>
  <si>
    <t>Krebs</t>
  </si>
  <si>
    <t>Jara</t>
  </si>
  <si>
    <t>Kunz</t>
  </si>
  <si>
    <t>Natalie</t>
  </si>
  <si>
    <t xml:space="preserve">Liechti </t>
  </si>
  <si>
    <t>Muster</t>
  </si>
  <si>
    <t>Svenja</t>
  </si>
  <si>
    <t>Obrist</t>
  </si>
  <si>
    <t>Quirola-Geissler</t>
  </si>
  <si>
    <t>Samira</t>
  </si>
  <si>
    <t>Vera</t>
  </si>
  <si>
    <t>Volken</t>
  </si>
  <si>
    <t>Gaëlle</t>
  </si>
  <si>
    <t>Wiedmer</t>
  </si>
  <si>
    <t xml:space="preserve">Zumkehr </t>
  </si>
  <si>
    <t>Balsiger</t>
  </si>
  <si>
    <t>Hari</t>
  </si>
  <si>
    <t>Neele</t>
  </si>
  <si>
    <t>Anouk</t>
  </si>
  <si>
    <t>Salea</t>
  </si>
  <si>
    <t>Schneiter</t>
  </si>
  <si>
    <t>Felina</t>
  </si>
  <si>
    <t>Lisa</t>
  </si>
  <si>
    <t>Schmutz</t>
  </si>
  <si>
    <t>Tschanz</t>
  </si>
  <si>
    <t>Maeve</t>
  </si>
  <si>
    <t>Maurhofer</t>
  </si>
  <si>
    <t>Enya</t>
  </si>
  <si>
    <t>Foerster</t>
  </si>
  <si>
    <t>Lucie</t>
  </si>
  <si>
    <t>Peter</t>
  </si>
  <si>
    <t>Winzenried</t>
  </si>
  <si>
    <t>Lara</t>
  </si>
  <si>
    <t>Sturzenegger</t>
  </si>
  <si>
    <t>Lenya</t>
  </si>
  <si>
    <t>Favri</t>
  </si>
  <si>
    <t>Liechti</t>
  </si>
  <si>
    <t>Yaelle</t>
  </si>
  <si>
    <t>Ramseyer</t>
  </si>
  <si>
    <t>Meline</t>
  </si>
  <si>
    <t>Amelle</t>
  </si>
  <si>
    <t>Deyna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</si>
</sst>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####.###########"/>
    <numFmt numFmtId="193" formatCode="\(0\)"/>
    <numFmt numFmtId="194" formatCode="#.0"/>
    <numFmt numFmtId="195" formatCode="000"/>
    <numFmt numFmtId="196" formatCode="0.0"/>
    <numFmt numFmtId="197" formatCode="00"/>
    <numFmt numFmtId="198" formatCode="00.0"/>
    <numFmt numFmtId="199" formatCode="00.00"/>
    <numFmt numFmtId="200" formatCode="ss.00"/>
    <numFmt numFmtId="201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Fill="1" applyAlignment="1" applyProtection="1" quotePrefix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 quotePrefix="1">
      <alignment horizontal="center"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right" vertical="top" wrapText="1"/>
      <protection/>
    </xf>
    <xf numFmtId="1" fontId="1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3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2" borderId="0" xfId="0" applyFill="1" applyAlignment="1">
      <alignment/>
    </xf>
    <xf numFmtId="201" fontId="0" fillId="0" borderId="0" xfId="0" applyNumberFormat="1" applyFont="1" applyFill="1" applyBorder="1" applyAlignment="1" applyProtection="1">
      <alignment horizontal="right"/>
      <protection/>
    </xf>
    <xf numFmtId="201" fontId="0" fillId="0" borderId="0" xfId="0" applyNumberFormat="1" applyAlignment="1" applyProtection="1">
      <alignment horizontal="right"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51" applyFont="1" applyFill="1" applyBorder="1" applyAlignment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5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342900</xdr:colOff>
      <xdr:row>0</xdr:row>
      <xdr:rowOff>0</xdr:rowOff>
    </xdr:from>
    <xdr:to>
      <xdr:col>19</xdr:col>
      <xdr:colOff>9525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467600" y="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171450</xdr:colOff>
      <xdr:row>0</xdr:row>
      <xdr:rowOff>0</xdr:rowOff>
    </xdr:from>
    <xdr:to>
      <xdr:col>18</xdr:col>
      <xdr:colOff>9525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067550" y="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190500</xdr:colOff>
      <xdr:row>0</xdr:row>
      <xdr:rowOff>0</xdr:rowOff>
    </xdr:from>
    <xdr:to>
      <xdr:col>18</xdr:col>
      <xdr:colOff>19050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200900" y="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171450</xdr:colOff>
      <xdr:row>0</xdr:row>
      <xdr:rowOff>0</xdr:rowOff>
    </xdr:from>
    <xdr:to>
      <xdr:col>19</xdr:col>
      <xdr:colOff>9525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524750" y="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171450</xdr:colOff>
      <xdr:row>0</xdr:row>
      <xdr:rowOff>0</xdr:rowOff>
    </xdr:from>
    <xdr:to>
      <xdr:col>19</xdr:col>
      <xdr:colOff>9525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15175" y="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0</xdr:row>
      <xdr:rowOff>0</xdr:rowOff>
    </xdr:from>
    <xdr:to>
      <xdr:col>22</xdr:col>
      <xdr:colOff>19050</xdr:colOff>
      <xdr:row>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429500" y="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180975</xdr:colOff>
      <xdr:row>0</xdr:row>
      <xdr:rowOff>0</xdr:rowOff>
    </xdr:from>
    <xdr:to>
      <xdr:col>22</xdr:col>
      <xdr:colOff>19050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629525" y="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0</xdr:row>
      <xdr:rowOff>0</xdr:rowOff>
    </xdr:from>
    <xdr:to>
      <xdr:col>22</xdr:col>
      <xdr:colOff>0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581900" y="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180975</xdr:colOff>
      <xdr:row>0</xdr:row>
      <xdr:rowOff>0</xdr:rowOff>
    </xdr:from>
    <xdr:to>
      <xdr:col>22</xdr:col>
      <xdr:colOff>9525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610475" y="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171450</xdr:colOff>
      <xdr:row>0</xdr:row>
      <xdr:rowOff>0</xdr:rowOff>
    </xdr:from>
    <xdr:to>
      <xdr:col>18</xdr:col>
      <xdr:colOff>19050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15175" y="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190500</xdr:colOff>
      <xdr:row>0</xdr:row>
      <xdr:rowOff>0</xdr:rowOff>
    </xdr:from>
    <xdr:to>
      <xdr:col>18</xdr:col>
      <xdr:colOff>28575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53275" y="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="150" zoomScaleNormal="150" zoomScalePageLayoutView="0" workbookViewId="0" topLeftCell="A1">
      <selection activeCell="A5" sqref="A5:S31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0.28125" style="5" customWidth="1"/>
    <col min="5" max="5" width="5.00390625" style="35" bestFit="1" customWidth="1"/>
    <col min="6" max="6" width="1.28515625" style="35" customWidth="1"/>
    <col min="7" max="7" width="8.7109375" style="10" bestFit="1" customWidth="1"/>
    <col min="8" max="8" width="2.140625" style="10" customWidth="1"/>
    <col min="9" max="9" width="4.28125" style="19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5" width="1.421875" style="19" customWidth="1"/>
    <col min="16" max="16" width="8.28125" style="5" bestFit="1" customWidth="1"/>
    <col min="17" max="17" width="2.140625" style="10" customWidth="1"/>
    <col min="18" max="18" width="7.28125" style="19" bestFit="1" customWidth="1"/>
    <col min="19" max="19" width="7.28125" style="8" bestFit="1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1"/>
      <c r="U1" s="21"/>
      <c r="V1" s="21"/>
    </row>
    <row r="2" spans="1:22" s="36" customFormat="1" ht="18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1"/>
      <c r="U2" s="21"/>
      <c r="V2" s="21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1"/>
      <c r="U3" s="21"/>
      <c r="V3" s="21"/>
    </row>
    <row r="4" spans="1:21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29"/>
      <c r="N4" s="29"/>
      <c r="O4" s="29"/>
      <c r="P4" s="29"/>
      <c r="Q4" s="29"/>
      <c r="R4" s="29"/>
      <c r="S4" s="29"/>
      <c r="T4"/>
      <c r="U4"/>
    </row>
    <row r="5" spans="1:19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16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17"/>
      <c r="P5" s="29" t="s">
        <v>17</v>
      </c>
      <c r="Q5" s="23" t="s">
        <v>3</v>
      </c>
      <c r="R5" s="17" t="s">
        <v>2</v>
      </c>
      <c r="S5" s="8" t="s">
        <v>4</v>
      </c>
    </row>
    <row r="6" spans="1:23" ht="12.75">
      <c r="A6" s="41">
        <v>1</v>
      </c>
      <c r="B6" t="s">
        <v>160</v>
      </c>
      <c r="C6" t="s">
        <v>162</v>
      </c>
      <c r="D6" t="s">
        <v>32</v>
      </c>
      <c r="E6" s="43">
        <v>2015</v>
      </c>
      <c r="F6" s="33"/>
      <c r="G6" s="45">
        <v>10.09</v>
      </c>
      <c r="H6" s="25" t="s">
        <v>3</v>
      </c>
      <c r="I6" s="15">
        <f>IF(G6=0,0,INT(9.42366*((1300-(G6*100))/100)^2.5))</f>
        <v>136</v>
      </c>
      <c r="J6" s="33"/>
      <c r="K6" s="14">
        <v>2.35</v>
      </c>
      <c r="L6" s="25" t="s">
        <v>3</v>
      </c>
      <c r="M6" s="15">
        <f>IF(K6=0,0,INT(171.91361*((100*K6-125)/100)^1.1))</f>
        <v>190</v>
      </c>
      <c r="N6" s="15"/>
      <c r="O6" s="15"/>
      <c r="P6" s="14">
        <v>11.5</v>
      </c>
      <c r="Q6" s="25" t="s">
        <v>3</v>
      </c>
      <c r="R6" s="15">
        <f>IF(P6=0,0,INT(24.63917*((100*P6-500)/100)^0.9))</f>
        <v>132</v>
      </c>
      <c r="S6" s="24">
        <f>I6+M6+R6</f>
        <v>458</v>
      </c>
      <c r="T6"/>
      <c r="U6" s="44"/>
      <c r="V6" s="44"/>
      <c r="W6" s="20"/>
    </row>
    <row r="7" spans="1:23" ht="12.75">
      <c r="A7" s="41">
        <v>2</v>
      </c>
      <c r="B7" t="s">
        <v>97</v>
      </c>
      <c r="C7" t="s">
        <v>119</v>
      </c>
      <c r="D7" t="s">
        <v>37</v>
      </c>
      <c r="E7" s="43">
        <v>2015</v>
      </c>
      <c r="F7" s="33"/>
      <c r="G7" s="45">
        <v>9.88</v>
      </c>
      <c r="H7" s="25" t="s">
        <v>3</v>
      </c>
      <c r="I7" s="15">
        <f>IF(G7=0,0,INT(9.42366*((1300-(G7*100))/100)^2.5))</f>
        <v>162</v>
      </c>
      <c r="J7" s="33"/>
      <c r="K7" s="14">
        <v>2.12</v>
      </c>
      <c r="L7" s="25" t="s">
        <v>3</v>
      </c>
      <c r="M7" s="15">
        <f>IF(K7=0,0,INT(171.91361*((100*K7-125)/100)^1.1))</f>
        <v>147</v>
      </c>
      <c r="N7" s="15"/>
      <c r="O7" s="15"/>
      <c r="P7" s="14">
        <v>8.33</v>
      </c>
      <c r="Q7" s="25" t="s">
        <v>3</v>
      </c>
      <c r="R7" s="15">
        <f>IF(P7=0,0,INT(24.63917*((100*P7-500)/100)^0.9))</f>
        <v>72</v>
      </c>
      <c r="S7" s="24">
        <f>I7+M7+R7</f>
        <v>381</v>
      </c>
      <c r="T7"/>
      <c r="U7" s="44"/>
      <c r="V7" s="44"/>
      <c r="W7" s="20"/>
    </row>
    <row r="8" spans="1:23" ht="12.75">
      <c r="A8" s="41">
        <v>3</v>
      </c>
      <c r="B8" t="s">
        <v>85</v>
      </c>
      <c r="C8" t="s">
        <v>155</v>
      </c>
      <c r="D8" t="s">
        <v>38</v>
      </c>
      <c r="E8" s="43">
        <v>2015</v>
      </c>
      <c r="G8" s="45">
        <v>10.93</v>
      </c>
      <c r="H8" s="25" t="s">
        <v>3</v>
      </c>
      <c r="I8" s="15">
        <f>IF(G8=0,0,INT(9.42366*((1300-(G8*100))/100)^2.5))</f>
        <v>58</v>
      </c>
      <c r="J8" s="33"/>
      <c r="K8" s="14">
        <v>2.22</v>
      </c>
      <c r="L8" s="25" t="s">
        <v>3</v>
      </c>
      <c r="M8" s="15">
        <f>IF(K8=0,0,INT(171.91361*((100*K8-125)/100)^1.1))</f>
        <v>166</v>
      </c>
      <c r="N8" s="15"/>
      <c r="O8" s="15"/>
      <c r="P8" s="14">
        <v>9.57</v>
      </c>
      <c r="Q8" s="25" t="s">
        <v>3</v>
      </c>
      <c r="R8" s="15">
        <f>IF(P8=0,0,INT(24.63917*((100*P8-500)/100)^0.9))</f>
        <v>96</v>
      </c>
      <c r="S8" s="24">
        <f>I8+M8+R8</f>
        <v>320</v>
      </c>
      <c r="T8"/>
      <c r="U8" s="44"/>
      <c r="V8" s="44"/>
      <c r="W8" s="20"/>
    </row>
    <row r="9" spans="1:23" ht="12.75">
      <c r="A9" s="41">
        <v>4</v>
      </c>
      <c r="B9" t="s">
        <v>156</v>
      </c>
      <c r="C9" t="s">
        <v>157</v>
      </c>
      <c r="D9" t="s">
        <v>38</v>
      </c>
      <c r="E9" s="43">
        <v>2015</v>
      </c>
      <c r="G9" s="45">
        <v>10.62</v>
      </c>
      <c r="H9" s="25" t="s">
        <v>3</v>
      </c>
      <c r="I9" s="15">
        <f>IF(G9=0,0,INT(9.42366*((1300-(G9*100))/100)^2.5))</f>
        <v>82</v>
      </c>
      <c r="J9" s="33"/>
      <c r="K9" s="14">
        <v>2.11</v>
      </c>
      <c r="L9" s="25" t="s">
        <v>3</v>
      </c>
      <c r="M9" s="15">
        <f>IF(K9=0,0,INT(171.91361*((100*K9-125)/100)^1.1))</f>
        <v>145</v>
      </c>
      <c r="N9" s="15"/>
      <c r="O9" s="15"/>
      <c r="P9" s="14">
        <v>8.49</v>
      </c>
      <c r="Q9" s="25" t="s">
        <v>3</v>
      </c>
      <c r="R9" s="15">
        <f>IF(P9=0,0,INT(24.63917*((100*P9-500)/100)^0.9))</f>
        <v>75</v>
      </c>
      <c r="S9" s="24">
        <f>I9+M9+R9</f>
        <v>302</v>
      </c>
      <c r="T9"/>
      <c r="U9"/>
      <c r="W9" s="20"/>
    </row>
    <row r="10" spans="1:23" ht="12.75">
      <c r="A10" s="41">
        <v>5</v>
      </c>
      <c r="B10" t="s">
        <v>167</v>
      </c>
      <c r="C10" t="s">
        <v>168</v>
      </c>
      <c r="D10" t="s">
        <v>38</v>
      </c>
      <c r="E10" s="43">
        <v>2016</v>
      </c>
      <c r="G10" s="45">
        <v>10.11</v>
      </c>
      <c r="H10" s="25" t="s">
        <v>3</v>
      </c>
      <c r="I10" s="15">
        <f>IF(G10=0,0,INT(9.42366*((1300-(G10*100))/100)^2.5))</f>
        <v>133</v>
      </c>
      <c r="J10" s="33"/>
      <c r="K10" s="14">
        <v>2.03</v>
      </c>
      <c r="L10" s="25" t="s">
        <v>3</v>
      </c>
      <c r="M10" s="15">
        <f>IF(K10=0,0,INT(171.91361*((100*K10-125)/100)^1.1))</f>
        <v>130</v>
      </c>
      <c r="N10" s="15"/>
      <c r="O10" s="15"/>
      <c r="P10" s="14">
        <v>5.5</v>
      </c>
      <c r="Q10" s="25" t="s">
        <v>3</v>
      </c>
      <c r="R10" s="15">
        <f>IF(P10=0,0,INT(24.63917*((100*P10-500)/100)^0.9))</f>
        <v>13</v>
      </c>
      <c r="S10" s="24">
        <f>I10+M10+R10</f>
        <v>276</v>
      </c>
      <c r="T10"/>
      <c r="U10"/>
      <c r="W10" s="20"/>
    </row>
    <row r="11" spans="1:21" ht="12.75">
      <c r="A11" s="41">
        <v>6</v>
      </c>
      <c r="B11" t="s">
        <v>141</v>
      </c>
      <c r="C11" t="s">
        <v>142</v>
      </c>
      <c r="D11" t="s">
        <v>32</v>
      </c>
      <c r="E11" s="43">
        <v>2016</v>
      </c>
      <c r="G11" s="45">
        <v>10.75</v>
      </c>
      <c r="H11" s="25" t="s">
        <v>3</v>
      </c>
      <c r="I11" s="15">
        <f>IF(G11=0,0,INT(9.42366*((1300-(G11*100))/100)^2.5))</f>
        <v>71</v>
      </c>
      <c r="J11" s="33"/>
      <c r="K11" s="14">
        <v>2.14</v>
      </c>
      <c r="L11" s="25" t="s">
        <v>3</v>
      </c>
      <c r="M11" s="15">
        <f>IF(K11=0,0,INT(171.91361*((100*K11-125)/100)^1.1))</f>
        <v>151</v>
      </c>
      <c r="N11" s="15"/>
      <c r="O11" s="15"/>
      <c r="P11" s="14">
        <v>5.67</v>
      </c>
      <c r="Q11" s="25" t="s">
        <v>3</v>
      </c>
      <c r="R11" s="15">
        <f>IF(P11=0,0,INT(24.63917*((100*P11-500)/100)^0.9))</f>
        <v>17</v>
      </c>
      <c r="S11" s="24">
        <f>I11+M11+R11</f>
        <v>239</v>
      </c>
      <c r="T11" s="3"/>
      <c r="U11" s="3"/>
    </row>
    <row r="12" spans="1:23" ht="12.75">
      <c r="A12" s="41">
        <v>7</v>
      </c>
      <c r="B12" t="s">
        <v>72</v>
      </c>
      <c r="C12" t="s">
        <v>166</v>
      </c>
      <c r="D12" t="s">
        <v>144</v>
      </c>
      <c r="E12" s="43">
        <v>2016</v>
      </c>
      <c r="G12" s="45">
        <v>11.74</v>
      </c>
      <c r="H12" s="25" t="s">
        <v>3</v>
      </c>
      <c r="I12" s="15">
        <f>IF(G12=0,0,INT(9.42366*((1300-(G12*100))/100)^2.5))</f>
        <v>16</v>
      </c>
      <c r="J12" s="33"/>
      <c r="K12" s="14">
        <v>2.02</v>
      </c>
      <c r="L12" s="25" t="s">
        <v>3</v>
      </c>
      <c r="M12" s="15">
        <f>IF(K12=0,0,INT(171.91361*((100*K12-125)/100)^1.1))</f>
        <v>128</v>
      </c>
      <c r="N12" s="15"/>
      <c r="O12" s="15"/>
      <c r="P12" s="14">
        <v>8.9</v>
      </c>
      <c r="Q12" s="25" t="s">
        <v>3</v>
      </c>
      <c r="R12" s="15">
        <f>IF(P12=0,0,INT(24.63917*((100*P12-500)/100)^0.9))</f>
        <v>83</v>
      </c>
      <c r="S12" s="24">
        <f>I12+M12+R12</f>
        <v>227</v>
      </c>
      <c r="T12"/>
      <c r="U12"/>
      <c r="W12" s="20"/>
    </row>
    <row r="13" spans="1:23" ht="12.75">
      <c r="A13" s="41">
        <v>8</v>
      </c>
      <c r="B13" t="s">
        <v>152</v>
      </c>
      <c r="C13" t="s">
        <v>153</v>
      </c>
      <c r="D13" t="s">
        <v>144</v>
      </c>
      <c r="E13" s="43">
        <v>2016</v>
      </c>
      <c r="G13" s="45">
        <v>11.38</v>
      </c>
      <c r="H13" s="25" t="s">
        <v>3</v>
      </c>
      <c r="I13" s="15">
        <f>IF(G13=0,0,INT(9.42366*((1300-(G13*100))/100)^2.5))</f>
        <v>31</v>
      </c>
      <c r="J13" s="33"/>
      <c r="K13" s="14">
        <v>1.85</v>
      </c>
      <c r="L13" s="25" t="s">
        <v>3</v>
      </c>
      <c r="M13" s="15">
        <f>IF(K13=0,0,INT(171.91361*((100*K13-125)/100)^1.1))</f>
        <v>98</v>
      </c>
      <c r="N13" s="15"/>
      <c r="O13" s="15"/>
      <c r="P13" s="14">
        <v>9.1</v>
      </c>
      <c r="Q13" s="25" t="s">
        <v>3</v>
      </c>
      <c r="R13" s="15">
        <f>IF(P13=0,0,INT(24.63917*((100*P13-500)/100)^0.9))</f>
        <v>87</v>
      </c>
      <c r="S13" s="24">
        <f>I13+M13+R13</f>
        <v>216</v>
      </c>
      <c r="T13"/>
      <c r="U13"/>
      <c r="W13" s="20"/>
    </row>
    <row r="14" spans="1:19" ht="12.75">
      <c r="A14" s="41">
        <v>9</v>
      </c>
      <c r="B14" t="s">
        <v>169</v>
      </c>
      <c r="C14" t="s">
        <v>170</v>
      </c>
      <c r="D14" t="s">
        <v>144</v>
      </c>
      <c r="E14" s="43">
        <v>2015</v>
      </c>
      <c r="G14" s="45">
        <v>11.58</v>
      </c>
      <c r="H14" s="25" t="s">
        <v>3</v>
      </c>
      <c r="I14" s="15">
        <f>IF(G14=0,0,INT(9.42366*((1300-(G14*100))/100)^2.5))</f>
        <v>22</v>
      </c>
      <c r="J14" s="33"/>
      <c r="K14" s="14">
        <v>1.93</v>
      </c>
      <c r="L14" s="25" t="s">
        <v>3</v>
      </c>
      <c r="M14" s="15">
        <f>IF(K14=0,0,INT(171.91361*((100*K14-125)/100)^1.1))</f>
        <v>112</v>
      </c>
      <c r="N14" s="15"/>
      <c r="O14" s="15"/>
      <c r="P14" s="14">
        <v>8.35</v>
      </c>
      <c r="Q14" s="25" t="s">
        <v>3</v>
      </c>
      <c r="R14" s="15">
        <f>IF(P14=0,0,INT(24.63917*((100*P14-500)/100)^0.9))</f>
        <v>73</v>
      </c>
      <c r="S14" s="24">
        <f>I14+M14+R14</f>
        <v>207</v>
      </c>
    </row>
    <row r="15" spans="1:23" ht="12.75">
      <c r="A15" s="41">
        <v>10</v>
      </c>
      <c r="B15" t="s">
        <v>164</v>
      </c>
      <c r="C15" t="s">
        <v>165</v>
      </c>
      <c r="D15" t="s">
        <v>37</v>
      </c>
      <c r="E15" s="43">
        <v>2015</v>
      </c>
      <c r="G15" s="45">
        <v>11.06</v>
      </c>
      <c r="H15" s="25" t="s">
        <v>3</v>
      </c>
      <c r="I15" s="15">
        <f>IF(G15=0,0,INT(9.42366*((1300-(G15*100))/100)^2.5))</f>
        <v>49</v>
      </c>
      <c r="J15" s="33"/>
      <c r="K15" s="14">
        <v>1.84</v>
      </c>
      <c r="L15" s="25" t="s">
        <v>3</v>
      </c>
      <c r="M15" s="15">
        <f>IF(K15=0,0,INT(171.91361*((100*K15-125)/100)^1.1))</f>
        <v>96</v>
      </c>
      <c r="N15" s="15"/>
      <c r="O15" s="15"/>
      <c r="P15" s="14">
        <v>7.5</v>
      </c>
      <c r="Q15" s="25" t="s">
        <v>3</v>
      </c>
      <c r="R15" s="15">
        <f>IF(P15=0,0,INT(24.63917*((100*P15-500)/100)^0.9))</f>
        <v>56</v>
      </c>
      <c r="S15" s="24">
        <f>I15+M15+R15</f>
        <v>201</v>
      </c>
      <c r="T15"/>
      <c r="U15"/>
      <c r="W15" s="20"/>
    </row>
    <row r="16" spans="1:19" ht="12.75">
      <c r="A16" s="41">
        <v>11</v>
      </c>
      <c r="B16" t="s">
        <v>160</v>
      </c>
      <c r="C16" t="s">
        <v>161</v>
      </c>
      <c r="D16" t="s">
        <v>32</v>
      </c>
      <c r="E16" s="43">
        <v>2017</v>
      </c>
      <c r="F16" s="33"/>
      <c r="G16" s="45">
        <v>10.83</v>
      </c>
      <c r="H16" s="25" t="s">
        <v>3</v>
      </c>
      <c r="I16" s="15">
        <f>IF(G16=0,0,INT(9.42366*((1300-(G16*100))/100)^2.5))</f>
        <v>65</v>
      </c>
      <c r="J16" s="33"/>
      <c r="K16" s="14">
        <v>1.88</v>
      </c>
      <c r="L16" s="25" t="s">
        <v>3</v>
      </c>
      <c r="M16" s="15">
        <f>IF(K16=0,0,INT(171.91361*((100*K16-125)/100)^1.1))</f>
        <v>103</v>
      </c>
      <c r="N16" s="15"/>
      <c r="O16" s="15"/>
      <c r="P16" s="14">
        <v>5.84</v>
      </c>
      <c r="Q16" s="25" t="s">
        <v>3</v>
      </c>
      <c r="R16" s="15">
        <f>IF(P16=0,0,INT(24.63917*((100*P16-500)/100)^0.9))</f>
        <v>21</v>
      </c>
      <c r="S16" s="24">
        <f>I16+M16+R16</f>
        <v>189</v>
      </c>
    </row>
    <row r="17" spans="1:23" ht="12.75">
      <c r="A17" s="41">
        <v>12</v>
      </c>
      <c r="B17" t="s">
        <v>163</v>
      </c>
      <c r="C17" t="s">
        <v>34</v>
      </c>
      <c r="D17" t="s">
        <v>32</v>
      </c>
      <c r="E17" s="43">
        <v>2016</v>
      </c>
      <c r="G17" s="45">
        <v>11.96</v>
      </c>
      <c r="H17" s="25" t="s">
        <v>3</v>
      </c>
      <c r="I17" s="15">
        <f>IF(G17=0,0,INT(9.42366*((1300-(G17*100))/100)^2.5))</f>
        <v>10</v>
      </c>
      <c r="J17" s="33"/>
      <c r="K17" s="14">
        <v>1.86</v>
      </c>
      <c r="L17" s="25" t="s">
        <v>3</v>
      </c>
      <c r="M17" s="15">
        <f>IF(K17=0,0,INT(171.91361*((100*K17-125)/100)^1.1))</f>
        <v>99</v>
      </c>
      <c r="N17" s="15"/>
      <c r="O17" s="15"/>
      <c r="P17" s="14">
        <v>8.66</v>
      </c>
      <c r="Q17" s="25" t="s">
        <v>3</v>
      </c>
      <c r="R17" s="15">
        <f>IF(P17=0,0,INT(24.63917*((100*P17-500)/100)^0.9))</f>
        <v>79</v>
      </c>
      <c r="S17" s="24">
        <f>I17+M17+R17</f>
        <v>188</v>
      </c>
      <c r="T17"/>
      <c r="U17" s="16" t="s">
        <v>5</v>
      </c>
      <c r="W17" s="20"/>
    </row>
    <row r="18" spans="1:19" ht="12.75">
      <c r="A18" s="41">
        <v>13</v>
      </c>
      <c r="B18" t="s">
        <v>125</v>
      </c>
      <c r="C18" t="s">
        <v>159</v>
      </c>
      <c r="D18" t="s">
        <v>37</v>
      </c>
      <c r="E18" s="43">
        <v>2015</v>
      </c>
      <c r="F18" s="33"/>
      <c r="G18" s="45">
        <v>11</v>
      </c>
      <c r="H18" s="25" t="s">
        <v>3</v>
      </c>
      <c r="I18" s="15">
        <f>IF(G18=0,0,INT(9.42366*((1300-(G18*100))/100)^2.5))</f>
        <v>53</v>
      </c>
      <c r="J18" s="33"/>
      <c r="K18" s="14">
        <v>1.97</v>
      </c>
      <c r="L18" s="25" t="s">
        <v>3</v>
      </c>
      <c r="M18" s="15">
        <f>IF(K18=0,0,INT(171.91361*((100*K18-125)/100)^1.1))</f>
        <v>119</v>
      </c>
      <c r="N18" s="15"/>
      <c r="O18" s="15"/>
      <c r="P18" s="14">
        <v>4.55</v>
      </c>
      <c r="Q18" s="25" t="s">
        <v>3</v>
      </c>
      <c r="R18" s="15">
        <v>0</v>
      </c>
      <c r="S18" s="24">
        <f>I18+M18+R18</f>
        <v>172</v>
      </c>
    </row>
    <row r="19" spans="1:19" ht="12.75">
      <c r="A19" s="41">
        <v>14</v>
      </c>
      <c r="B19" s="5" t="s">
        <v>226</v>
      </c>
      <c r="C19" s="5" t="s">
        <v>227</v>
      </c>
      <c r="D19" s="5" t="s">
        <v>38</v>
      </c>
      <c r="E19" s="7">
        <v>2015</v>
      </c>
      <c r="G19" s="45">
        <v>12.35</v>
      </c>
      <c r="H19" s="25" t="s">
        <v>3</v>
      </c>
      <c r="I19" s="15">
        <f>IF(G19=0,0,INT(9.42366*((1300-(G19*100))/100)^2.5))</f>
        <v>3</v>
      </c>
      <c r="J19" s="33"/>
      <c r="K19" s="14">
        <v>1.78</v>
      </c>
      <c r="L19" s="25" t="s">
        <v>3</v>
      </c>
      <c r="M19" s="15">
        <f>IF(K19=0,0,INT(171.91361*((100*K19-125)/100)^1.1))</f>
        <v>85</v>
      </c>
      <c r="N19" s="15"/>
      <c r="O19" s="15"/>
      <c r="P19" s="14">
        <v>8.35</v>
      </c>
      <c r="Q19" s="25" t="s">
        <v>3</v>
      </c>
      <c r="R19" s="15">
        <f>IF(P19=0,0,INT(24.63917*((100*P19-500)/100)^0.9))</f>
        <v>73</v>
      </c>
      <c r="S19" s="24">
        <f>I19+M19+R19</f>
        <v>161</v>
      </c>
    </row>
    <row r="20" spans="1:19" ht="12.75">
      <c r="A20" s="41">
        <v>15</v>
      </c>
      <c r="B20" t="s">
        <v>75</v>
      </c>
      <c r="C20" t="s">
        <v>154</v>
      </c>
      <c r="D20" t="s">
        <v>38</v>
      </c>
      <c r="E20" s="43">
        <v>2015</v>
      </c>
      <c r="G20" s="45">
        <v>11.43</v>
      </c>
      <c r="H20" s="25" t="s">
        <v>3</v>
      </c>
      <c r="I20" s="15">
        <f>IF(G20=0,0,INT(9.42366*((1300-(G20*100))/100)^2.5))</f>
        <v>29</v>
      </c>
      <c r="J20" s="33"/>
      <c r="K20" s="14">
        <v>1.79</v>
      </c>
      <c r="L20" s="25" t="s">
        <v>3</v>
      </c>
      <c r="M20" s="15">
        <f>IF(K20=0,0,INT(171.91361*((100*K20-125)/100)^1.1))</f>
        <v>87</v>
      </c>
      <c r="N20" s="15"/>
      <c r="O20" s="15"/>
      <c r="P20" s="14">
        <v>6.7</v>
      </c>
      <c r="Q20" s="25" t="s">
        <v>3</v>
      </c>
      <c r="R20" s="15">
        <f>IF(P20=0,0,INT(24.63917*((100*P20-500)/100)^0.9))</f>
        <v>39</v>
      </c>
      <c r="S20" s="24">
        <f>I20+M20+R20</f>
        <v>155</v>
      </c>
    </row>
    <row r="21" spans="1:19" ht="12.75">
      <c r="A21" s="41">
        <v>16</v>
      </c>
      <c r="B21" s="5" t="s">
        <v>229</v>
      </c>
      <c r="C21" s="5" t="s">
        <v>107</v>
      </c>
      <c r="D21" s="5" t="s">
        <v>195</v>
      </c>
      <c r="E21" s="7">
        <v>2016</v>
      </c>
      <c r="G21" s="45">
        <v>11.7</v>
      </c>
      <c r="H21" s="25" t="s">
        <v>3</v>
      </c>
      <c r="I21" s="15">
        <f>IF(G21=0,0,INT(9.42366*((1300-(G21*100))/100)^2.5))</f>
        <v>18</v>
      </c>
      <c r="J21" s="33"/>
      <c r="K21" s="14">
        <v>1.93</v>
      </c>
      <c r="L21" s="25" t="s">
        <v>3</v>
      </c>
      <c r="M21" s="15">
        <f>IF(K21=0,0,INT(171.91361*((100*K21-125)/100)^1.1))</f>
        <v>112</v>
      </c>
      <c r="N21" s="15"/>
      <c r="O21" s="15"/>
      <c r="P21" s="14">
        <v>5.85</v>
      </c>
      <c r="Q21" s="25" t="s">
        <v>3</v>
      </c>
      <c r="R21" s="15">
        <f>IF(P21=0,0,INT(24.63917*((100*P21-500)/100)^0.9))</f>
        <v>21</v>
      </c>
      <c r="S21" s="24">
        <f>I21+M21+R21</f>
        <v>151</v>
      </c>
    </row>
    <row r="22" spans="1:19" ht="12.75">
      <c r="A22" s="41">
        <v>17</v>
      </c>
      <c r="B22" t="s">
        <v>171</v>
      </c>
      <c r="C22" t="s">
        <v>101</v>
      </c>
      <c r="D22" t="s">
        <v>38</v>
      </c>
      <c r="E22" s="43">
        <v>2015</v>
      </c>
      <c r="G22" s="45">
        <v>11.18</v>
      </c>
      <c r="H22" s="25" t="s">
        <v>3</v>
      </c>
      <c r="I22" s="15">
        <f>IF(G22=0,0,INT(9.42366*((1300-(G22*100))/100)^2.5))</f>
        <v>42</v>
      </c>
      <c r="J22" s="33"/>
      <c r="K22" s="14">
        <v>1.66</v>
      </c>
      <c r="L22" s="25" t="s">
        <v>3</v>
      </c>
      <c r="M22" s="15">
        <f>IF(K22=0,0,INT(171.91361*((100*K22-125)/100)^1.1))</f>
        <v>64</v>
      </c>
      <c r="N22" s="15"/>
      <c r="O22" s="15"/>
      <c r="P22" s="14">
        <v>5.97</v>
      </c>
      <c r="Q22" s="25" t="s">
        <v>3</v>
      </c>
      <c r="R22" s="15">
        <f>IF(P22=0,0,INT(24.63917*((100*P22-500)/100)^0.9))</f>
        <v>23</v>
      </c>
      <c r="S22" s="24">
        <f>I22+M22+R22</f>
        <v>129</v>
      </c>
    </row>
    <row r="23" spans="1:19" ht="12.75">
      <c r="A23" s="41">
        <v>18</v>
      </c>
      <c r="B23" t="s">
        <v>133</v>
      </c>
      <c r="C23" t="s">
        <v>80</v>
      </c>
      <c r="D23" t="s">
        <v>144</v>
      </c>
      <c r="E23" s="43">
        <v>2016</v>
      </c>
      <c r="G23" s="45">
        <v>11.21</v>
      </c>
      <c r="H23" s="25" t="s">
        <v>3</v>
      </c>
      <c r="I23" s="15">
        <f>IF(G23=0,0,INT(9.42366*((1300-(G23*100))/100)^2.5))</f>
        <v>40</v>
      </c>
      <c r="J23" s="33"/>
      <c r="K23" s="14">
        <v>1.68</v>
      </c>
      <c r="L23" s="25" t="s">
        <v>3</v>
      </c>
      <c r="M23" s="15">
        <f>IF(K23=0,0,INT(171.91361*((100*K23-125)/100)^1.1))</f>
        <v>67</v>
      </c>
      <c r="N23" s="15"/>
      <c r="O23" s="15"/>
      <c r="P23" s="14">
        <v>5.5</v>
      </c>
      <c r="Q23" s="25" t="s">
        <v>3</v>
      </c>
      <c r="R23" s="15">
        <f>IF(P23=0,0,INT(24.63917*((100*P23-500)/100)^0.9))</f>
        <v>13</v>
      </c>
      <c r="S23" s="24">
        <f>I23+M23+R23</f>
        <v>120</v>
      </c>
    </row>
    <row r="24" spans="1:19" ht="12.75">
      <c r="A24" s="41">
        <v>19</v>
      </c>
      <c r="B24" t="s">
        <v>147</v>
      </c>
      <c r="C24" t="s">
        <v>124</v>
      </c>
      <c r="D24" t="s">
        <v>37</v>
      </c>
      <c r="E24" s="43">
        <v>2016</v>
      </c>
      <c r="F24" s="33"/>
      <c r="G24" s="45">
        <v>12.32</v>
      </c>
      <c r="H24" s="25" t="s">
        <v>3</v>
      </c>
      <c r="I24" s="15">
        <f>IF(G24=0,0,INT(9.42366*((1300-(G24*100))/100)^2.5))</f>
        <v>3</v>
      </c>
      <c r="J24" s="33"/>
      <c r="K24" s="14">
        <v>1.67</v>
      </c>
      <c r="L24" s="25" t="s">
        <v>3</v>
      </c>
      <c r="M24" s="15">
        <f>IF(K24=0,0,INT(171.91361*((100*K24-125)/100)^1.1))</f>
        <v>66</v>
      </c>
      <c r="N24" s="15"/>
      <c r="O24" s="15"/>
      <c r="P24" s="14">
        <v>6.1</v>
      </c>
      <c r="Q24" s="25" t="s">
        <v>3</v>
      </c>
      <c r="R24" s="15">
        <f>IF(P24=0,0,INT(24.63917*((100*P24-500)/100)^0.9))</f>
        <v>26</v>
      </c>
      <c r="S24" s="24">
        <f>I24+M24+R24</f>
        <v>95</v>
      </c>
    </row>
    <row r="25" spans="1:19" ht="12.75">
      <c r="A25" s="41">
        <v>20</v>
      </c>
      <c r="B25" t="s">
        <v>150</v>
      </c>
      <c r="C25" t="s">
        <v>151</v>
      </c>
      <c r="D25" t="s">
        <v>37</v>
      </c>
      <c r="E25" s="43">
        <v>2016</v>
      </c>
      <c r="F25" s="33"/>
      <c r="G25" s="45">
        <v>12.15</v>
      </c>
      <c r="H25" s="25" t="s">
        <v>3</v>
      </c>
      <c r="I25" s="15">
        <f>IF(G25=0,0,INT(9.42366*((1300-(G25*100))/100)^2.5))</f>
        <v>6</v>
      </c>
      <c r="J25" s="33"/>
      <c r="K25" s="14">
        <v>1.75</v>
      </c>
      <c r="L25" s="25" t="s">
        <v>3</v>
      </c>
      <c r="M25" s="15">
        <f>IF(K25=0,0,INT(171.91361*((100*K25-125)/100)^1.1))</f>
        <v>80</v>
      </c>
      <c r="N25" s="15"/>
      <c r="O25" s="15"/>
      <c r="P25" s="14">
        <v>5.25</v>
      </c>
      <c r="Q25" s="25" t="s">
        <v>3</v>
      </c>
      <c r="R25" s="15">
        <f>IF(P25=0,0,INT(24.63917*((100*P25-500)/100)^0.9))</f>
        <v>7</v>
      </c>
      <c r="S25" s="24">
        <f>I25+M25+R25</f>
        <v>93</v>
      </c>
    </row>
    <row r="26" spans="1:19" ht="12.75">
      <c r="A26" s="41">
        <v>21</v>
      </c>
      <c r="B26" t="s">
        <v>35</v>
      </c>
      <c r="C26" t="s">
        <v>158</v>
      </c>
      <c r="D26" t="s">
        <v>37</v>
      </c>
      <c r="E26" s="43">
        <v>2016</v>
      </c>
      <c r="G26" s="45">
        <v>11.53</v>
      </c>
      <c r="H26" s="25" t="s">
        <v>3</v>
      </c>
      <c r="I26" s="15">
        <f>IF(G26=0,0,INT(9.42366*((1300-(G26*100))/100)^2.5))</f>
        <v>24</v>
      </c>
      <c r="J26" s="33"/>
      <c r="K26" s="14">
        <v>1.4</v>
      </c>
      <c r="L26" s="25" t="s">
        <v>3</v>
      </c>
      <c r="M26" s="15">
        <f>IF(K26=0,0,INT(171.91361*((100*K26-125)/100)^1.1))</f>
        <v>21</v>
      </c>
      <c r="N26" s="15"/>
      <c r="O26" s="15"/>
      <c r="P26" s="14">
        <v>6.65</v>
      </c>
      <c r="Q26" s="25" t="s">
        <v>3</v>
      </c>
      <c r="R26" s="15">
        <f>IF(P26=0,0,INT(24.63917*((100*P26-500)/100)^0.9))</f>
        <v>38</v>
      </c>
      <c r="S26" s="24">
        <f>I26+M26+R26</f>
        <v>83</v>
      </c>
    </row>
    <row r="27" spans="1:19" ht="12.75">
      <c r="A27" s="41">
        <v>22</v>
      </c>
      <c r="B27" t="s">
        <v>49</v>
      </c>
      <c r="C27" t="s">
        <v>68</v>
      </c>
      <c r="D27" t="s">
        <v>144</v>
      </c>
      <c r="E27" s="43">
        <v>2015</v>
      </c>
      <c r="F27" s="33"/>
      <c r="G27" s="45">
        <v>11.58</v>
      </c>
      <c r="H27" s="25" t="s">
        <v>3</v>
      </c>
      <c r="I27" s="15">
        <f>IF(G27=0,0,INT(9.42366*((1300-(G27*100))/100)^2.5))</f>
        <v>22</v>
      </c>
      <c r="J27" s="33"/>
      <c r="K27" s="14">
        <v>1.5</v>
      </c>
      <c r="L27" s="25" t="s">
        <v>3</v>
      </c>
      <c r="M27" s="15">
        <f>IF(K27=0,0,INT(171.91361*((100*K27-125)/100)^1.1))</f>
        <v>37</v>
      </c>
      <c r="N27" s="15"/>
      <c r="O27" s="15"/>
      <c r="P27" s="14">
        <v>5.95</v>
      </c>
      <c r="Q27" s="25" t="s">
        <v>3</v>
      </c>
      <c r="R27" s="15">
        <f>IF(P27=0,0,INT(24.63917*((100*P27-500)/100)^0.9))</f>
        <v>23</v>
      </c>
      <c r="S27" s="24">
        <f>I27+M27+R27</f>
        <v>82</v>
      </c>
    </row>
    <row r="28" spans="1:19" ht="12.75">
      <c r="A28" s="41">
        <v>23</v>
      </c>
      <c r="B28" t="s">
        <v>143</v>
      </c>
      <c r="C28" t="s">
        <v>67</v>
      </c>
      <c r="D28" t="s">
        <v>37</v>
      </c>
      <c r="E28" s="43">
        <v>2016</v>
      </c>
      <c r="F28" s="33"/>
      <c r="G28" s="45">
        <v>13.09</v>
      </c>
      <c r="H28" s="25" t="s">
        <v>3</v>
      </c>
      <c r="I28" s="15">
        <v>0</v>
      </c>
      <c r="J28" s="33"/>
      <c r="K28" s="14">
        <v>1.55</v>
      </c>
      <c r="L28" s="25" t="s">
        <v>3</v>
      </c>
      <c r="M28" s="15">
        <f>IF(K28=0,0,INT(171.91361*((100*K28-125)/100)^1.1))</f>
        <v>45</v>
      </c>
      <c r="N28" s="15"/>
      <c r="O28" s="15"/>
      <c r="P28" s="14">
        <v>6.2</v>
      </c>
      <c r="Q28" s="25" t="s">
        <v>3</v>
      </c>
      <c r="R28" s="15">
        <f>IF(P28=0,0,INT(24.63917*((100*P28-500)/100)^0.9))</f>
        <v>29</v>
      </c>
      <c r="S28" s="24">
        <f>I28+M28+R28</f>
        <v>74</v>
      </c>
    </row>
    <row r="29" spans="1:19" ht="12.75">
      <c r="A29" s="41">
        <v>24</v>
      </c>
      <c r="B29" t="s">
        <v>148</v>
      </c>
      <c r="C29" t="s">
        <v>149</v>
      </c>
      <c r="D29" t="s">
        <v>37</v>
      </c>
      <c r="E29" s="43">
        <v>2016</v>
      </c>
      <c r="G29" s="45">
        <v>12.04</v>
      </c>
      <c r="H29" s="25" t="s">
        <v>3</v>
      </c>
      <c r="I29" s="15">
        <f>IF(G29=0,0,INT(9.42366*((1300-(G29*100))/100)^2.5))</f>
        <v>8</v>
      </c>
      <c r="J29" s="33"/>
      <c r="K29" s="14">
        <v>1.5</v>
      </c>
      <c r="L29" s="25" t="s">
        <v>3</v>
      </c>
      <c r="M29" s="15">
        <f>IF(K29=0,0,INT(171.91361*((100*K29-125)/100)^1.1))</f>
        <v>37</v>
      </c>
      <c r="N29" s="15"/>
      <c r="O29" s="15"/>
      <c r="P29" s="14">
        <v>5.95</v>
      </c>
      <c r="Q29" s="25" t="s">
        <v>3</v>
      </c>
      <c r="R29" s="15">
        <f>IF(P29=0,0,INT(24.63917*((100*P29-500)/100)^0.9))</f>
        <v>23</v>
      </c>
      <c r="S29" s="24">
        <f>I29+M29+R29</f>
        <v>68</v>
      </c>
    </row>
    <row r="30" spans="1:19" ht="12.75">
      <c r="A30" s="41">
        <v>25</v>
      </c>
      <c r="B30" t="s">
        <v>145</v>
      </c>
      <c r="C30" t="s">
        <v>146</v>
      </c>
      <c r="D30" t="s">
        <v>144</v>
      </c>
      <c r="E30" s="43">
        <v>2016</v>
      </c>
      <c r="G30" s="45">
        <v>12.25</v>
      </c>
      <c r="H30" s="25" t="s">
        <v>3</v>
      </c>
      <c r="I30" s="15">
        <f>IF(G30=0,0,INT(9.42366*((1300-(G30*100))/100)^2.5))</f>
        <v>4</v>
      </c>
      <c r="J30" s="33"/>
      <c r="K30" s="14">
        <v>1.12</v>
      </c>
      <c r="L30" s="25" t="s">
        <v>3</v>
      </c>
      <c r="M30" s="15">
        <v>0</v>
      </c>
      <c r="N30" s="15"/>
      <c r="O30" s="15"/>
      <c r="P30" s="14">
        <v>5.9</v>
      </c>
      <c r="Q30" s="25" t="s">
        <v>3</v>
      </c>
      <c r="R30" s="15">
        <f>IF(P30=0,0,INT(24.63917*((100*P30-500)/100)^0.9))</f>
        <v>22</v>
      </c>
      <c r="S30" s="24">
        <f>I30+M30+R30</f>
        <v>26</v>
      </c>
    </row>
    <row r="31" spans="1:19" ht="12.75">
      <c r="A31" s="41">
        <v>26</v>
      </c>
      <c r="B31" t="s">
        <v>71</v>
      </c>
      <c r="C31" t="s">
        <v>107</v>
      </c>
      <c r="D31" t="s">
        <v>144</v>
      </c>
      <c r="E31" s="43">
        <v>2015</v>
      </c>
      <c r="G31" s="45">
        <v>13.39</v>
      </c>
      <c r="H31" s="25" t="s">
        <v>3</v>
      </c>
      <c r="I31" s="15">
        <v>0</v>
      </c>
      <c r="J31" s="33"/>
      <c r="K31" s="14">
        <v>1.13</v>
      </c>
      <c r="L31" s="25" t="s">
        <v>3</v>
      </c>
      <c r="M31" s="15">
        <v>0</v>
      </c>
      <c r="N31" s="15"/>
      <c r="O31" s="15"/>
      <c r="P31" s="14">
        <v>4.15</v>
      </c>
      <c r="Q31" s="25" t="s">
        <v>3</v>
      </c>
      <c r="R31" s="15">
        <v>0</v>
      </c>
      <c r="S31" s="24">
        <f>I31+M31+R31</f>
        <v>0</v>
      </c>
    </row>
  </sheetData>
  <sheetProtection/>
  <mergeCells count="2">
    <mergeCell ref="A1:S1"/>
    <mergeCell ref="A2:S2"/>
  </mergeCells>
  <printOptions/>
  <pageMargins left="0.71" right="0.71" top="0.7900000000000001" bottom="0.7900000000000001" header="0.31" footer="0.31"/>
  <pageSetup fitToHeight="9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"/>
  <sheetViews>
    <sheetView zoomScale="150" zoomScaleNormal="150" zoomScalePageLayoutView="0" workbookViewId="0" topLeftCell="A1">
      <selection activeCell="B13" sqref="B13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5.71093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10.00390625" style="5" bestFit="1" customWidth="1"/>
    <col min="16" max="16" width="2.140625" style="10" customWidth="1"/>
    <col min="17" max="17" width="4.421875" style="19" bestFit="1" customWidth="1"/>
    <col min="18" max="18" width="7.710937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1"/>
      <c r="T1" s="21"/>
      <c r="U1" s="21"/>
    </row>
    <row r="2" spans="1:21" s="36" customFormat="1" ht="18.7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  <c r="U2" s="21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1"/>
      <c r="T3" s="21"/>
      <c r="U3" s="21"/>
    </row>
    <row r="4" spans="1:20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31"/>
      <c r="N4" s="31"/>
      <c r="O4" s="31"/>
      <c r="P4" s="31"/>
      <c r="Q4" s="31"/>
      <c r="R4" s="31"/>
      <c r="S4"/>
      <c r="T4"/>
    </row>
    <row r="5" spans="1:18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19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10</v>
      </c>
      <c r="P5" s="23" t="s">
        <v>3</v>
      </c>
      <c r="Q5" s="17" t="s">
        <v>2</v>
      </c>
      <c r="R5" s="8" t="s">
        <v>4</v>
      </c>
    </row>
    <row r="6" spans="1:20" ht="12.75">
      <c r="A6" s="13">
        <v>1</v>
      </c>
      <c r="B6" t="s">
        <v>55</v>
      </c>
      <c r="C6" t="s">
        <v>56</v>
      </c>
      <c r="D6" t="s">
        <v>130</v>
      </c>
      <c r="E6" s="43">
        <v>2006</v>
      </c>
      <c r="F6" s="33"/>
      <c r="G6" s="14">
        <v>14.84</v>
      </c>
      <c r="H6" s="25" t="s">
        <v>3</v>
      </c>
      <c r="I6" s="15">
        <f>IF(G6=0,0,INT(7.89305*((2180-(G6*100))/100)^2.1))</f>
        <v>464</v>
      </c>
      <c r="J6" s="33"/>
      <c r="K6" s="14">
        <v>3.8</v>
      </c>
      <c r="L6" s="25" t="s">
        <v>3</v>
      </c>
      <c r="M6" s="15">
        <f>IF(K6=0,0,INT(171.91361*((100*K6-125)/100)^1.1))</f>
        <v>481</v>
      </c>
      <c r="N6" s="15"/>
      <c r="O6" s="30">
        <v>7.44</v>
      </c>
      <c r="P6" s="25" t="s">
        <v>3</v>
      </c>
      <c r="Q6" s="15">
        <f>IF(O6=0,0,INT(83.435373*((100*O6-130)/100)^0.9))</f>
        <v>427</v>
      </c>
      <c r="R6" s="24">
        <f>I6+M6+Q6</f>
        <v>1372</v>
      </c>
      <c r="S6" s="3"/>
      <c r="T6" s="3"/>
    </row>
    <row r="7" spans="1:20" ht="12.75">
      <c r="A7" s="6"/>
      <c r="B7" s="4"/>
      <c r="C7" s="4"/>
      <c r="D7" s="4"/>
      <c r="E7" s="34"/>
      <c r="F7" s="34"/>
      <c r="G7" s="9"/>
      <c r="H7" s="9"/>
      <c r="I7" s="18"/>
      <c r="J7" s="34"/>
      <c r="K7" s="4"/>
      <c r="L7" s="9"/>
      <c r="M7" s="18"/>
      <c r="N7" s="18"/>
      <c r="O7" s="4"/>
      <c r="P7" s="9"/>
      <c r="Q7" s="18"/>
      <c r="S7" s="3"/>
      <c r="T7" s="3"/>
    </row>
    <row r="8" spans="1:17" ht="12.75">
      <c r="A8" s="6"/>
      <c r="B8" s="4"/>
      <c r="C8" s="4"/>
      <c r="D8" s="4"/>
      <c r="E8" s="34"/>
      <c r="F8" s="34"/>
      <c r="G8" s="9"/>
      <c r="H8" s="9"/>
      <c r="I8" s="18"/>
      <c r="J8" s="34"/>
      <c r="K8" s="4"/>
      <c r="L8" s="9"/>
      <c r="M8" s="18"/>
      <c r="N8" s="18"/>
      <c r="O8" s="4"/>
      <c r="P8" s="9"/>
      <c r="Q8" s="18"/>
    </row>
  </sheetData>
  <sheetProtection/>
  <mergeCells count="2">
    <mergeCell ref="A1:R1"/>
    <mergeCell ref="A2:R2"/>
  </mergeCells>
  <printOptions/>
  <pageMargins left="0.71" right="0.71" top="0.7900000000000001" bottom="0.7900000000000001" header="0.31" footer="0.31"/>
  <pageSetup fitToHeight="9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"/>
  <sheetViews>
    <sheetView zoomScale="120" zoomScaleNormal="120" zoomScalePageLayoutView="0" workbookViewId="0" topLeftCell="A1">
      <selection activeCell="D17" sqref="D17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6.7109375" style="10" bestFit="1" customWidth="1"/>
    <col min="8" max="8" width="2.140625" style="10" customWidth="1"/>
    <col min="9" max="9" width="5.14062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10.00390625" style="5" bestFit="1" customWidth="1"/>
    <col min="16" max="16" width="2.140625" style="10" customWidth="1"/>
    <col min="17" max="17" width="4.421875" style="19" bestFit="1" customWidth="1"/>
    <col min="18" max="18" width="7.710937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1"/>
      <c r="T1" s="42"/>
      <c r="U1" s="21"/>
    </row>
    <row r="2" spans="1:21" s="36" customFormat="1" ht="18.7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  <c r="U2" s="21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1"/>
      <c r="T3" s="21"/>
      <c r="U3" s="21"/>
    </row>
    <row r="4" spans="1:20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31"/>
      <c r="N4" s="31"/>
      <c r="O4" s="31"/>
      <c r="P4" s="31"/>
      <c r="Q4" s="31"/>
      <c r="R4" s="31"/>
      <c r="S4"/>
      <c r="T4"/>
    </row>
    <row r="5" spans="1:18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19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10</v>
      </c>
      <c r="P5" s="23" t="s">
        <v>3</v>
      </c>
      <c r="Q5" s="17" t="s">
        <v>2</v>
      </c>
      <c r="R5" s="8" t="s">
        <v>4</v>
      </c>
    </row>
    <row r="6" spans="1:22" ht="12.75">
      <c r="A6" s="41">
        <v>1</v>
      </c>
      <c r="B6" s="43"/>
      <c r="C6" s="43"/>
      <c r="D6" s="43"/>
      <c r="E6" s="43"/>
      <c r="G6" s="45"/>
      <c r="H6" s="26" t="s">
        <v>3</v>
      </c>
      <c r="I6" s="15">
        <f>IF(G6=0,0,INT(7.89305*((2180-(G6*100))/100)^2.1))</f>
        <v>0</v>
      </c>
      <c r="J6" s="33"/>
      <c r="K6" s="14"/>
      <c r="L6" s="25" t="s">
        <v>3</v>
      </c>
      <c r="M6" s="15">
        <f>IF(K6=0,0,INT(171.91361*((100*K6-125)/100)^1.1))</f>
        <v>0</v>
      </c>
      <c r="N6" s="15"/>
      <c r="O6" s="30"/>
      <c r="P6" s="25" t="s">
        <v>3</v>
      </c>
      <c r="Q6" s="15">
        <f>IF(O6=0,0,INT(83.435373*((100*O6-130)/100)^0.9))</f>
        <v>0</v>
      </c>
      <c r="R6" s="24">
        <f>I6+M6+Q6</f>
        <v>0</v>
      </c>
      <c r="S6"/>
      <c r="T6" s="16" t="s">
        <v>5</v>
      </c>
      <c r="V6" s="20"/>
    </row>
    <row r="7" spans="1:20" ht="12.75">
      <c r="A7" s="6">
        <v>2</v>
      </c>
      <c r="B7" s="43"/>
      <c r="C7" s="43"/>
      <c r="D7" s="43"/>
      <c r="E7" s="43"/>
      <c r="F7" s="34"/>
      <c r="G7" s="45"/>
      <c r="H7" s="26" t="s">
        <v>3</v>
      </c>
      <c r="I7" s="15">
        <f>IF(G7=0,0,INT(7.89305*((2180-(G7*100))/100)^2.1))</f>
        <v>0</v>
      </c>
      <c r="J7" s="33"/>
      <c r="K7" s="14"/>
      <c r="L7" s="25" t="s">
        <v>3</v>
      </c>
      <c r="M7" s="15">
        <f>IF(K7=0,0,INT(171.91361*((100*K7-125)/100)^1.1))</f>
        <v>0</v>
      </c>
      <c r="N7" s="15"/>
      <c r="O7" s="30"/>
      <c r="P7" s="25" t="s">
        <v>3</v>
      </c>
      <c r="Q7" s="15">
        <f>IF(O7=0,0,INT(83.435373*((100*O7-130)/100)^0.9))</f>
        <v>0</v>
      </c>
      <c r="R7" s="24">
        <f>I7+M7+Q7</f>
        <v>0</v>
      </c>
      <c r="S7" s="3"/>
      <c r="T7" s="3"/>
    </row>
    <row r="8" spans="1:20" ht="12.75">
      <c r="A8" s="6">
        <v>3</v>
      </c>
      <c r="B8" s="43"/>
      <c r="C8" s="43"/>
      <c r="D8" s="43"/>
      <c r="E8" s="43"/>
      <c r="F8" s="34"/>
      <c r="G8" s="45"/>
      <c r="H8" s="26" t="s">
        <v>3</v>
      </c>
      <c r="I8" s="15">
        <f>IF(G8=0,0,INT(7.89305*((2180-(G8*100))/100)^2.1))</f>
        <v>0</v>
      </c>
      <c r="J8" s="33"/>
      <c r="K8" s="14"/>
      <c r="L8" s="25" t="s">
        <v>3</v>
      </c>
      <c r="M8" s="15">
        <f>IF(K8=0,0,INT(171.91361*((100*K8-125)/100)^1.1))</f>
        <v>0</v>
      </c>
      <c r="N8" s="15"/>
      <c r="O8" s="30"/>
      <c r="P8" s="25" t="s">
        <v>3</v>
      </c>
      <c r="Q8" s="15">
        <f>IF(O8=0,0,INT(83.435373*((100*O8-130)/100)^0.9))</f>
        <v>0</v>
      </c>
      <c r="R8" s="24">
        <f>I8+M8+Q8</f>
        <v>0</v>
      </c>
      <c r="S8" s="3"/>
      <c r="T8" s="3"/>
    </row>
    <row r="9" spans="1:18" ht="12.75">
      <c r="A9" s="7">
        <v>4</v>
      </c>
      <c r="B9" s="43"/>
      <c r="C9" s="43"/>
      <c r="D9" s="43"/>
      <c r="E9" s="43"/>
      <c r="F9" s="33"/>
      <c r="G9" s="45"/>
      <c r="H9" s="26" t="s">
        <v>3</v>
      </c>
      <c r="I9" s="15">
        <f>IF(G9=0,0,INT(7.89305*((2180-(G9*100))/100)^2.1))</f>
        <v>0</v>
      </c>
      <c r="J9" s="33"/>
      <c r="K9" s="14"/>
      <c r="L9" s="25" t="s">
        <v>3</v>
      </c>
      <c r="M9" s="15">
        <f>IF(K9=0,0,INT(171.91361*((100*K9-125)/100)^1.1))</f>
        <v>0</v>
      </c>
      <c r="N9" s="15"/>
      <c r="O9" s="30"/>
      <c r="P9" s="25" t="s">
        <v>3</v>
      </c>
      <c r="Q9" s="15">
        <f>IF(O9=0,0,INT(83.435373*((100*O9-130)/100)^0.9))</f>
        <v>0</v>
      </c>
      <c r="R9" s="24">
        <f>I9+M9+Q9</f>
        <v>0</v>
      </c>
    </row>
    <row r="11" ht="12.75">
      <c r="B11" s="4" t="s">
        <v>5</v>
      </c>
    </row>
  </sheetData>
  <sheetProtection/>
  <mergeCells count="2">
    <mergeCell ref="A1:R1"/>
    <mergeCell ref="A2:R2"/>
  </mergeCells>
  <printOptions/>
  <pageMargins left="0.7086614173228347" right="0.7086614173228347" top="0.7874015748031497" bottom="0.7874015748031497" header="0.31496062992125984" footer="0.31496062992125984"/>
  <pageSetup fitToHeight="9"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5.140625" style="0" bestFit="1" customWidth="1"/>
  </cols>
  <sheetData>
    <row r="1" spans="1:2" ht="12.75">
      <c r="A1" s="38" t="s">
        <v>14</v>
      </c>
      <c r="B1" s="38" t="s">
        <v>140</v>
      </c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zoomScalePageLayoutView="0" workbookViewId="0" topLeftCell="A4">
      <selection activeCell="A24" sqref="A24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28125" style="35" bestFit="1" customWidth="1"/>
    <col min="6" max="6" width="1.28515625" style="35" customWidth="1"/>
    <col min="7" max="7" width="7.574218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6.28125" style="5" bestFit="1" customWidth="1"/>
    <col min="12" max="12" width="2.140625" style="10" customWidth="1"/>
    <col min="13" max="13" width="4.421875" style="19" bestFit="1" customWidth="1"/>
    <col min="14" max="15" width="1.421875" style="19" customWidth="1"/>
    <col min="16" max="16" width="8.28125" style="5" bestFit="1" customWidth="1"/>
    <col min="17" max="17" width="2.140625" style="10" customWidth="1"/>
    <col min="18" max="18" width="4.421875" style="19" bestFit="1" customWidth="1"/>
    <col min="19" max="19" width="7.710937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1"/>
      <c r="U1" s="21"/>
      <c r="V1" s="21"/>
    </row>
    <row r="2" spans="1:22" s="36" customFormat="1" ht="18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1"/>
      <c r="U2" s="21"/>
      <c r="V2" s="21"/>
    </row>
    <row r="3" spans="1:22" s="36" customFormat="1" ht="6" customHeight="1">
      <c r="A3" s="37"/>
      <c r="B3" s="37"/>
      <c r="C3" s="37" t="s">
        <v>64</v>
      </c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1"/>
      <c r="U3" s="21"/>
      <c r="V3" s="21"/>
    </row>
    <row r="4" spans="1:21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29"/>
      <c r="N4" s="29"/>
      <c r="O4" s="29"/>
      <c r="P4" s="29"/>
      <c r="Q4" s="29"/>
      <c r="R4" s="29"/>
      <c r="S4" s="29"/>
      <c r="T4"/>
      <c r="U4"/>
    </row>
    <row r="5" spans="1:19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16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17"/>
      <c r="P5" s="29" t="s">
        <v>17</v>
      </c>
      <c r="Q5" s="23" t="s">
        <v>3</v>
      </c>
      <c r="R5" s="17" t="s">
        <v>2</v>
      </c>
      <c r="S5" s="8" t="s">
        <v>4</v>
      </c>
    </row>
    <row r="6" spans="1:23" ht="12.75">
      <c r="A6" s="41">
        <v>1</v>
      </c>
      <c r="B6" t="s">
        <v>176</v>
      </c>
      <c r="C6" t="s">
        <v>63</v>
      </c>
      <c r="D6" t="s">
        <v>32</v>
      </c>
      <c r="E6" s="43">
        <v>2014</v>
      </c>
      <c r="F6" s="52"/>
      <c r="G6" s="45">
        <v>9.43</v>
      </c>
      <c r="H6" s="26" t="s">
        <v>3</v>
      </c>
      <c r="I6" s="15">
        <f>IF(G6=0,0,INT(9.42366*((1300-(G6*100))/100)^2.5))</f>
        <v>226</v>
      </c>
      <c r="J6" s="33"/>
      <c r="K6" s="14">
        <v>2.62</v>
      </c>
      <c r="L6" s="25" t="s">
        <v>3</v>
      </c>
      <c r="M6" s="15">
        <f>IF(K6=0,0,INT(171.91361*((100*K6-125)/100)^1.1))</f>
        <v>243</v>
      </c>
      <c r="N6" s="15"/>
      <c r="O6" s="15"/>
      <c r="P6" s="14">
        <v>17.8</v>
      </c>
      <c r="Q6" s="25" t="s">
        <v>3</v>
      </c>
      <c r="R6" s="15">
        <f>IF(P6=0,0,INT(24.63917*((100*P6-500)/100)^0.9))</f>
        <v>244</v>
      </c>
      <c r="S6" s="24">
        <f>I6+M6+R6</f>
        <v>713</v>
      </c>
      <c r="T6"/>
      <c r="U6"/>
      <c r="W6" s="20"/>
    </row>
    <row r="7" spans="1:23" ht="12.75">
      <c r="A7" s="41">
        <v>2</v>
      </c>
      <c r="B7" t="s">
        <v>82</v>
      </c>
      <c r="C7" t="s">
        <v>174</v>
      </c>
      <c r="D7" t="s">
        <v>44</v>
      </c>
      <c r="E7" s="43">
        <v>2014</v>
      </c>
      <c r="F7" s="33"/>
      <c r="G7" s="45">
        <v>9.05</v>
      </c>
      <c r="H7" s="26" t="s">
        <v>3</v>
      </c>
      <c r="I7" s="15">
        <f>IF(G7=0,0,INT(9.42366*((1300-(G7*100))/100)^2.5))</f>
        <v>292</v>
      </c>
      <c r="J7" s="33"/>
      <c r="K7" s="14">
        <v>2.6</v>
      </c>
      <c r="L7" s="25" t="s">
        <v>3</v>
      </c>
      <c r="M7" s="15">
        <f>IF(K7=0,0,INT(171.91361*((100*K7-125)/100)^1.1))</f>
        <v>239</v>
      </c>
      <c r="N7" s="15"/>
      <c r="O7" s="15"/>
      <c r="P7" s="14">
        <v>9.45</v>
      </c>
      <c r="Q7" s="25" t="s">
        <v>3</v>
      </c>
      <c r="R7" s="15">
        <f>IF(P7=0,0,INT(24.63917*((100*P7-500)/100)^0.9))</f>
        <v>94</v>
      </c>
      <c r="S7" s="24">
        <f>I7+M7+R7</f>
        <v>625</v>
      </c>
      <c r="T7"/>
      <c r="U7"/>
      <c r="W7" s="20"/>
    </row>
    <row r="8" spans="1:23" ht="12.75">
      <c r="A8" s="41">
        <v>3</v>
      </c>
      <c r="B8" t="s">
        <v>181</v>
      </c>
      <c r="C8" t="s">
        <v>182</v>
      </c>
      <c r="D8" t="s">
        <v>37</v>
      </c>
      <c r="E8" s="43">
        <v>2014</v>
      </c>
      <c r="F8" s="52"/>
      <c r="G8" s="45">
        <v>9.43</v>
      </c>
      <c r="H8" s="26" t="s">
        <v>3</v>
      </c>
      <c r="I8" s="15">
        <f>IF(G8=0,0,INT(9.42366*((1300-(G8*100))/100)^2.5))</f>
        <v>226</v>
      </c>
      <c r="J8" s="33"/>
      <c r="K8" s="14">
        <v>2.99</v>
      </c>
      <c r="L8" s="25" t="s">
        <v>3</v>
      </c>
      <c r="M8" s="15">
        <f>IF(K8=0,0,INT(171.91361*((100*K8-125)/100)^1.1))</f>
        <v>316</v>
      </c>
      <c r="N8" s="15"/>
      <c r="O8" s="15"/>
      <c r="P8" s="14">
        <v>8.18</v>
      </c>
      <c r="Q8" s="25" t="s">
        <v>3</v>
      </c>
      <c r="R8" s="15">
        <f>IF(P8=0,0,INT(24.63917*((100*P8-500)/100)^0.9))</f>
        <v>69</v>
      </c>
      <c r="S8" s="24">
        <f>I8+M8+R8</f>
        <v>611</v>
      </c>
      <c r="T8"/>
      <c r="U8"/>
      <c r="W8" s="20"/>
    </row>
    <row r="9" spans="1:19" ht="12.75">
      <c r="A9" s="41">
        <v>4</v>
      </c>
      <c r="B9" t="s">
        <v>89</v>
      </c>
      <c r="C9" t="s">
        <v>68</v>
      </c>
      <c r="D9" t="s">
        <v>37</v>
      </c>
      <c r="E9" s="43">
        <v>2014</v>
      </c>
      <c r="F9" s="33"/>
      <c r="G9" s="45">
        <v>9.9</v>
      </c>
      <c r="H9" s="26" t="s">
        <v>3</v>
      </c>
      <c r="I9" s="15">
        <f>IF(G9=0,0,INT(9.42366*((1300-(G9*100))/100)^2.5))</f>
        <v>159</v>
      </c>
      <c r="J9" s="33"/>
      <c r="K9" s="14">
        <v>2.53</v>
      </c>
      <c r="L9" s="25" t="s">
        <v>3</v>
      </c>
      <c r="M9" s="15">
        <f>IF(K9=0,0,INT(171.91361*((100*K9-125)/100)^1.1))</f>
        <v>225</v>
      </c>
      <c r="N9" s="15"/>
      <c r="O9" s="15"/>
      <c r="P9" s="14">
        <v>9.89</v>
      </c>
      <c r="Q9" s="25" t="s">
        <v>3</v>
      </c>
      <c r="R9" s="15">
        <f>IF(P9=0,0,INT(24.63917*((100*P9-500)/100)^0.9))</f>
        <v>102</v>
      </c>
      <c r="S9" s="24">
        <f>I9+M9+R9</f>
        <v>486</v>
      </c>
    </row>
    <row r="10" spans="1:23" ht="12.75">
      <c r="A10" s="41">
        <v>5</v>
      </c>
      <c r="B10" t="s">
        <v>177</v>
      </c>
      <c r="C10" t="s">
        <v>178</v>
      </c>
      <c r="D10" t="s">
        <v>38</v>
      </c>
      <c r="E10" s="43">
        <v>2014</v>
      </c>
      <c r="G10" s="45">
        <v>9.99</v>
      </c>
      <c r="H10" s="26" t="s">
        <v>3</v>
      </c>
      <c r="I10" s="15">
        <f>IF(G10=0,0,INT(9.42366*((1300-(G10*100))/100)^2.5))</f>
        <v>148</v>
      </c>
      <c r="J10" s="33"/>
      <c r="K10" s="14">
        <v>2.45</v>
      </c>
      <c r="L10" s="25" t="s">
        <v>3</v>
      </c>
      <c r="M10" s="15">
        <f>IF(K10=0,0,INT(171.91361*((100*K10-125)/100)^1.1))</f>
        <v>210</v>
      </c>
      <c r="N10" s="15"/>
      <c r="O10" s="15"/>
      <c r="P10" s="14">
        <v>10.29</v>
      </c>
      <c r="Q10" s="25" t="s">
        <v>3</v>
      </c>
      <c r="R10" s="15">
        <f>IF(P10=0,0,INT(24.63917*((100*P10-500)/100)^0.9))</f>
        <v>110</v>
      </c>
      <c r="S10" s="24">
        <f>I10+M10+R10</f>
        <v>468</v>
      </c>
      <c r="T10"/>
      <c r="U10"/>
      <c r="W10" s="20"/>
    </row>
    <row r="11" spans="1:23" ht="12.75">
      <c r="A11" s="41">
        <v>6</v>
      </c>
      <c r="B11" t="s">
        <v>180</v>
      </c>
      <c r="C11" t="s">
        <v>50</v>
      </c>
      <c r="D11" t="s">
        <v>32</v>
      </c>
      <c r="E11" s="43">
        <v>2014</v>
      </c>
      <c r="F11" s="33"/>
      <c r="G11" s="45">
        <v>10.72</v>
      </c>
      <c r="H11" s="26" t="s">
        <v>3</v>
      </c>
      <c r="I11" s="15">
        <f>IF(G11=0,0,INT(9.42366*((1300-(G11*100))/100)^2.5))</f>
        <v>73</v>
      </c>
      <c r="J11" s="33"/>
      <c r="K11" s="14">
        <v>2.44</v>
      </c>
      <c r="L11" s="25" t="s">
        <v>3</v>
      </c>
      <c r="M11" s="15">
        <f>IF(K11=0,0,INT(171.91361*((100*K11-125)/100)^1.1))</f>
        <v>208</v>
      </c>
      <c r="N11" s="15"/>
      <c r="O11" s="15"/>
      <c r="P11" s="14">
        <v>13</v>
      </c>
      <c r="Q11" s="25" t="s">
        <v>3</v>
      </c>
      <c r="R11" s="15">
        <f>IF(P11=0,0,INT(24.63917*((100*P11-500)/100)^0.9))</f>
        <v>160</v>
      </c>
      <c r="S11" s="24">
        <f>I11+M11+R11</f>
        <v>441</v>
      </c>
      <c r="T11"/>
      <c r="U11"/>
      <c r="W11" s="20"/>
    </row>
    <row r="12" spans="1:21" ht="12.75">
      <c r="A12" s="41">
        <v>7</v>
      </c>
      <c r="B12" t="s">
        <v>183</v>
      </c>
      <c r="C12" t="s">
        <v>184</v>
      </c>
      <c r="D12" t="s">
        <v>38</v>
      </c>
      <c r="E12" s="43">
        <v>2014</v>
      </c>
      <c r="F12" s="33"/>
      <c r="G12" s="45">
        <v>9.63</v>
      </c>
      <c r="H12" s="26" t="s">
        <v>3</v>
      </c>
      <c r="I12" s="15">
        <f>IF(G12=0,0,INT(9.42366*((1300-(G12*100))/100)^2.5))</f>
        <v>196</v>
      </c>
      <c r="J12" s="33"/>
      <c r="K12" s="14">
        <v>2.04</v>
      </c>
      <c r="L12" s="25" t="s">
        <v>3</v>
      </c>
      <c r="M12" s="15">
        <f>IF(K12=0,0,INT(171.91361*((100*K12-125)/100)^1.1))</f>
        <v>132</v>
      </c>
      <c r="N12" s="15"/>
      <c r="O12" s="15"/>
      <c r="P12" s="14">
        <v>9.9</v>
      </c>
      <c r="Q12" s="25" t="s">
        <v>3</v>
      </c>
      <c r="R12" s="15">
        <f>IF(P12=0,0,INT(24.63917*((100*P12-500)/100)^0.9))</f>
        <v>102</v>
      </c>
      <c r="S12" s="24">
        <f>I12+M12+R12</f>
        <v>430</v>
      </c>
      <c r="T12" s="3"/>
      <c r="U12" s="3"/>
    </row>
    <row r="13" spans="1:23" ht="12.75">
      <c r="A13" s="41">
        <v>8</v>
      </c>
      <c r="B13" t="s">
        <v>156</v>
      </c>
      <c r="C13" t="s">
        <v>129</v>
      </c>
      <c r="D13" t="s">
        <v>38</v>
      </c>
      <c r="E13" s="43">
        <v>2014</v>
      </c>
      <c r="F13" s="52"/>
      <c r="G13" s="45">
        <v>10.04</v>
      </c>
      <c r="H13" s="26" t="s">
        <v>3</v>
      </c>
      <c r="I13" s="15">
        <f>IF(G13=0,0,INT(9.42366*((1300-(G13*100))/100)^2.5))</f>
        <v>142</v>
      </c>
      <c r="J13" s="33"/>
      <c r="K13" s="14">
        <v>2.56</v>
      </c>
      <c r="L13" s="25" t="s">
        <v>3</v>
      </c>
      <c r="M13" s="15">
        <f>IF(K13=0,0,INT(171.91361*((100*K13-125)/100)^1.1))</f>
        <v>231</v>
      </c>
      <c r="N13" s="15"/>
      <c r="O13" s="15"/>
      <c r="P13" s="14">
        <v>6.65</v>
      </c>
      <c r="Q13" s="25" t="s">
        <v>3</v>
      </c>
      <c r="R13" s="15">
        <f>IF(P13=0,0,INT(24.63917*((100*P13-500)/100)^0.9))</f>
        <v>38</v>
      </c>
      <c r="S13" s="24">
        <f>I13+M13+R13</f>
        <v>411</v>
      </c>
      <c r="T13"/>
      <c r="U13"/>
      <c r="W13" s="20"/>
    </row>
    <row r="14" spans="1:23" ht="12.75">
      <c r="A14" s="41">
        <v>9</v>
      </c>
      <c r="B14" t="s">
        <v>87</v>
      </c>
      <c r="C14" t="s">
        <v>175</v>
      </c>
      <c r="D14" t="s">
        <v>38</v>
      </c>
      <c r="E14" s="43">
        <v>2014</v>
      </c>
      <c r="F14" s="52"/>
      <c r="G14" s="45">
        <v>10.42</v>
      </c>
      <c r="H14" s="26" t="s">
        <v>3</v>
      </c>
      <c r="I14" s="15">
        <f>IF(G14=0,0,INT(9.42366*((1300-(G14*100))/100)^2.5))</f>
        <v>100</v>
      </c>
      <c r="J14" s="33"/>
      <c r="K14" s="14">
        <v>2.16</v>
      </c>
      <c r="L14" s="25" t="s">
        <v>3</v>
      </c>
      <c r="M14" s="15">
        <f>IF(K14=0,0,INT(171.91361*((100*K14-125)/100)^1.1))</f>
        <v>154</v>
      </c>
      <c r="N14" s="15"/>
      <c r="O14" s="15"/>
      <c r="P14" s="14">
        <v>7.2</v>
      </c>
      <c r="Q14" s="25" t="s">
        <v>3</v>
      </c>
      <c r="R14" s="15">
        <f>IF(P14=0,0,INT(24.63917*((100*P14-500)/100)^0.9))</f>
        <v>50</v>
      </c>
      <c r="S14" s="24">
        <f>I14+M14+R14</f>
        <v>304</v>
      </c>
      <c r="T14"/>
      <c r="U14" s="16" t="s">
        <v>5</v>
      </c>
      <c r="W14" s="20"/>
    </row>
    <row r="15" spans="1:23" ht="12.75">
      <c r="A15" s="41">
        <v>10</v>
      </c>
      <c r="B15" t="s">
        <v>172</v>
      </c>
      <c r="C15" t="s">
        <v>173</v>
      </c>
      <c r="D15" t="s">
        <v>38</v>
      </c>
      <c r="E15" s="43">
        <v>2014</v>
      </c>
      <c r="F15" s="52"/>
      <c r="G15" s="45">
        <v>10.87</v>
      </c>
      <c r="H15" s="26" t="s">
        <v>3</v>
      </c>
      <c r="I15" s="15">
        <f>IF(G15=0,0,INT(9.42366*((1300-(G15*100))/100)^2.5))</f>
        <v>62</v>
      </c>
      <c r="J15" s="33"/>
      <c r="K15" s="14">
        <v>2.3</v>
      </c>
      <c r="L15" s="25" t="s">
        <v>3</v>
      </c>
      <c r="M15" s="15">
        <f>IF(K15=0,0,INT(171.91361*((100*K15-125)/100)^1.1))</f>
        <v>181</v>
      </c>
      <c r="N15" s="15"/>
      <c r="O15" s="15"/>
      <c r="P15" s="14">
        <v>7.15</v>
      </c>
      <c r="Q15" s="25" t="s">
        <v>3</v>
      </c>
      <c r="R15" s="15">
        <f>IF(P15=0,0,INT(24.63917*((100*P15-500)/100)^0.9))</f>
        <v>49</v>
      </c>
      <c r="S15" s="24">
        <f>I15+M15+R15</f>
        <v>292</v>
      </c>
      <c r="T15"/>
      <c r="U15"/>
      <c r="W15" s="20"/>
    </row>
    <row r="16" spans="1:19" ht="12.75">
      <c r="A16" s="41">
        <v>11</v>
      </c>
      <c r="B16" t="s">
        <v>179</v>
      </c>
      <c r="C16" t="s">
        <v>135</v>
      </c>
      <c r="D16" t="s">
        <v>53</v>
      </c>
      <c r="E16" s="43">
        <v>2014</v>
      </c>
      <c r="F16" s="52"/>
      <c r="G16" s="45">
        <v>11.22</v>
      </c>
      <c r="H16" s="26" t="s">
        <v>3</v>
      </c>
      <c r="I16" s="15">
        <f>IF(G16=0,0,INT(9.42366*((1300-(G16*100))/100)^2.5))</f>
        <v>39</v>
      </c>
      <c r="J16" s="33"/>
      <c r="K16" s="14">
        <v>2.21</v>
      </c>
      <c r="L16" s="25" t="s">
        <v>3</v>
      </c>
      <c r="M16" s="15">
        <f>IF(K16=0,0,INT(171.91361*((100*K16-125)/100)^1.1))</f>
        <v>164</v>
      </c>
      <c r="N16" s="15"/>
      <c r="O16" s="15"/>
      <c r="P16" s="14">
        <v>8.4</v>
      </c>
      <c r="Q16" s="25" t="s">
        <v>3</v>
      </c>
      <c r="R16" s="15">
        <f>IF(P16=0,0,INT(24.63917*((100*P16-500)/100)^0.9))</f>
        <v>74</v>
      </c>
      <c r="S16" s="24">
        <f>I16+M16+R16</f>
        <v>277</v>
      </c>
    </row>
    <row r="17" spans="1:19" ht="12.75">
      <c r="A17" s="41">
        <v>12</v>
      </c>
      <c r="B17" t="s">
        <v>187</v>
      </c>
      <c r="C17" t="s">
        <v>188</v>
      </c>
      <c r="D17" t="s">
        <v>53</v>
      </c>
      <c r="E17" s="43">
        <v>2014</v>
      </c>
      <c r="F17" s="33"/>
      <c r="G17" s="45">
        <v>11.13</v>
      </c>
      <c r="H17" s="26" t="s">
        <v>3</v>
      </c>
      <c r="I17" s="15">
        <f>IF(G17=0,0,INT(9.42366*((1300-(G17*100))/100)^2.5))</f>
        <v>45</v>
      </c>
      <c r="J17" s="33"/>
      <c r="K17" s="14">
        <v>2.11</v>
      </c>
      <c r="L17" s="25" t="s">
        <v>3</v>
      </c>
      <c r="M17" s="15">
        <f>IF(K17=0,0,INT(171.91361*((100*K17-125)/100)^1.1))</f>
        <v>145</v>
      </c>
      <c r="N17" s="15"/>
      <c r="O17" s="15"/>
      <c r="P17" s="14">
        <v>6.95</v>
      </c>
      <c r="Q17" s="25" t="s">
        <v>3</v>
      </c>
      <c r="R17" s="15">
        <f>IF(P17=0,0,INT(24.63917*((100*P17-500)/100)^0.9))</f>
        <v>44</v>
      </c>
      <c r="S17" s="24">
        <f>I17+M17+R17</f>
        <v>234</v>
      </c>
    </row>
    <row r="18" spans="1:19" ht="12.75">
      <c r="A18" s="41">
        <v>13</v>
      </c>
      <c r="B18" t="s">
        <v>102</v>
      </c>
      <c r="C18" t="s">
        <v>61</v>
      </c>
      <c r="D18" t="s">
        <v>32</v>
      </c>
      <c r="E18" s="43">
        <v>2014</v>
      </c>
      <c r="F18" s="52"/>
      <c r="G18" s="45">
        <v>11.98</v>
      </c>
      <c r="H18" s="26" t="s">
        <v>3</v>
      </c>
      <c r="I18" s="15">
        <f>IF(G18=0,0,INT(9.42366*((1300-(G18*100))/100)^2.5))</f>
        <v>9</v>
      </c>
      <c r="J18" s="33"/>
      <c r="K18" s="14">
        <v>1.62</v>
      </c>
      <c r="L18" s="25" t="s">
        <v>3</v>
      </c>
      <c r="M18" s="15">
        <f>IF(K18=0,0,INT(171.91361*((100*K18-125)/100)^1.1))</f>
        <v>57</v>
      </c>
      <c r="N18" s="15"/>
      <c r="O18" s="15"/>
      <c r="P18" s="14">
        <v>9.9</v>
      </c>
      <c r="Q18" s="25" t="s">
        <v>3</v>
      </c>
      <c r="R18" s="15">
        <f>IF(P18=0,0,INT(24.63917*((100*P18-500)/100)^0.9))</f>
        <v>102</v>
      </c>
      <c r="S18" s="24">
        <f>I18+M18+R18</f>
        <v>168</v>
      </c>
    </row>
    <row r="19" spans="1:19" ht="12.75">
      <c r="A19" s="41">
        <v>14</v>
      </c>
      <c r="B19" t="s">
        <v>185</v>
      </c>
      <c r="C19" t="s">
        <v>186</v>
      </c>
      <c r="D19" t="s">
        <v>32</v>
      </c>
      <c r="E19" s="43">
        <v>2014</v>
      </c>
      <c r="F19" s="33"/>
      <c r="G19" s="45">
        <v>12.61</v>
      </c>
      <c r="H19" s="26" t="s">
        <v>3</v>
      </c>
      <c r="I19" s="15">
        <f>IF(G19=0,0,INT(9.42366*((1300-(G19*100))/100)^2.5))</f>
        <v>0</v>
      </c>
      <c r="J19" s="33"/>
      <c r="K19" s="14">
        <v>1.72</v>
      </c>
      <c r="L19" s="25" t="s">
        <v>3</v>
      </c>
      <c r="M19" s="15">
        <f>IF(K19=0,0,INT(171.91361*((100*K19-125)/100)^1.1))</f>
        <v>74</v>
      </c>
      <c r="N19" s="15"/>
      <c r="O19" s="15"/>
      <c r="P19" s="14">
        <v>7.5</v>
      </c>
      <c r="Q19" s="25" t="s">
        <v>3</v>
      </c>
      <c r="R19" s="15">
        <f>IF(P19=0,0,INT(24.63917*((100*P19-500)/100)^0.9))</f>
        <v>56</v>
      </c>
      <c r="S19" s="24">
        <f>I19+M19+R19</f>
        <v>130</v>
      </c>
    </row>
  </sheetData>
  <sheetProtection/>
  <mergeCells count="2">
    <mergeCell ref="A1:S1"/>
    <mergeCell ref="A2:S2"/>
  </mergeCells>
  <printOptions/>
  <pageMargins left="0.71" right="0.71" top="0.7900000000000001" bottom="0.7900000000000001" header="0.31" footer="0.31"/>
  <pageSetup fitToHeight="9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="150" zoomScaleNormal="150" zoomScalePageLayoutView="0" workbookViewId="0" topLeftCell="A12">
      <selection activeCell="A6" sqref="A6:A28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6.71093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5" width="1.421875" style="19" customWidth="1"/>
    <col min="16" max="16" width="8.28125" style="5" bestFit="1" customWidth="1"/>
    <col min="17" max="17" width="2.140625" style="10" customWidth="1"/>
    <col min="18" max="18" width="4.421875" style="19" bestFit="1" customWidth="1"/>
    <col min="19" max="19" width="7.710937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1"/>
      <c r="U1" s="21"/>
      <c r="V1" s="21"/>
    </row>
    <row r="2" spans="1:22" s="36" customFormat="1" ht="18.7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1"/>
      <c r="U2" s="21"/>
      <c r="V2" s="21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1"/>
      <c r="U3" s="21"/>
      <c r="V3" s="21"/>
    </row>
    <row r="4" spans="1:21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29"/>
      <c r="N4" s="29"/>
      <c r="O4" s="29"/>
      <c r="P4" s="29"/>
      <c r="Q4" s="29"/>
      <c r="R4" s="29"/>
      <c r="S4" s="29"/>
      <c r="T4"/>
      <c r="U4"/>
    </row>
    <row r="5" spans="1:19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16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17"/>
      <c r="P5" s="29" t="s">
        <v>17</v>
      </c>
      <c r="Q5" s="23" t="s">
        <v>3</v>
      </c>
      <c r="R5" s="17" t="s">
        <v>2</v>
      </c>
      <c r="S5" s="8" t="s">
        <v>4</v>
      </c>
    </row>
    <row r="6" spans="1:23" ht="12.75">
      <c r="A6" s="41">
        <v>1</v>
      </c>
      <c r="B6" t="s">
        <v>112</v>
      </c>
      <c r="C6" t="s">
        <v>208</v>
      </c>
      <c r="D6" t="s">
        <v>192</v>
      </c>
      <c r="E6" s="43">
        <v>2013</v>
      </c>
      <c r="G6" s="45">
        <v>8.94</v>
      </c>
      <c r="H6" s="25" t="s">
        <v>3</v>
      </c>
      <c r="I6" s="15">
        <f>IF(G6=0,0,INT(9.42366*((1300-(G6*100))/100)^2.5))</f>
        <v>312</v>
      </c>
      <c r="J6" s="33"/>
      <c r="K6" s="14">
        <v>3.08</v>
      </c>
      <c r="L6" s="25" t="s">
        <v>3</v>
      </c>
      <c r="M6" s="15">
        <f>IF(K6=0,0,INT(171.91361*((100*K6-125)/100)^1.1))</f>
        <v>334</v>
      </c>
      <c r="N6" s="15"/>
      <c r="O6" s="15"/>
      <c r="P6" s="14">
        <v>20.55</v>
      </c>
      <c r="Q6" s="25" t="s">
        <v>3</v>
      </c>
      <c r="R6" s="15">
        <f>IF(P6=0,0,INT(24.63917*((100*P6-500)/100)^0.9))</f>
        <v>291</v>
      </c>
      <c r="S6" s="24">
        <f>I6+M6+R6</f>
        <v>937</v>
      </c>
      <c r="T6"/>
      <c r="U6" s="16" t="s">
        <v>5</v>
      </c>
      <c r="W6" s="20"/>
    </row>
    <row r="7" spans="1:23" ht="12.75">
      <c r="A7" s="41">
        <v>2</v>
      </c>
      <c r="B7" t="s">
        <v>48</v>
      </c>
      <c r="C7" t="s">
        <v>92</v>
      </c>
      <c r="D7" t="s">
        <v>37</v>
      </c>
      <c r="E7" s="43">
        <v>2013</v>
      </c>
      <c r="G7" s="45">
        <v>9.08</v>
      </c>
      <c r="H7" s="25" t="s">
        <v>3</v>
      </c>
      <c r="I7" s="15">
        <f>IF(G7=0,0,INT(9.42366*((1300-(G7*100))/100)^2.5))</f>
        <v>286</v>
      </c>
      <c r="J7" s="33"/>
      <c r="K7" s="14">
        <v>2.82</v>
      </c>
      <c r="L7" s="25" t="s">
        <v>3</v>
      </c>
      <c r="M7" s="15">
        <f>IF(K7=0,0,INT(171.91361*((100*K7-125)/100)^1.1))</f>
        <v>282</v>
      </c>
      <c r="N7" s="15"/>
      <c r="O7" s="15"/>
      <c r="P7" s="14">
        <v>13.63</v>
      </c>
      <c r="Q7" s="25" t="s">
        <v>3</v>
      </c>
      <c r="R7" s="15">
        <f>IF(P7=0,0,INT(24.63917*((100*P7-500)/100)^0.9))</f>
        <v>171</v>
      </c>
      <c r="S7" s="24">
        <f>I7+M7+R7</f>
        <v>739</v>
      </c>
      <c r="T7"/>
      <c r="U7"/>
      <c r="W7" s="20"/>
    </row>
    <row r="8" spans="1:23" ht="12.75">
      <c r="A8" s="41">
        <v>3</v>
      </c>
      <c r="B8" t="s">
        <v>167</v>
      </c>
      <c r="C8" t="s">
        <v>210</v>
      </c>
      <c r="D8" t="s">
        <v>38</v>
      </c>
      <c r="E8" s="43">
        <v>2013</v>
      </c>
      <c r="G8" s="45">
        <v>9.14</v>
      </c>
      <c r="H8" s="25" t="s">
        <v>3</v>
      </c>
      <c r="I8" s="15">
        <f>IF(G8=0,0,INT(9.42366*((1300-(G8*100))/100)^2.5))</f>
        <v>275</v>
      </c>
      <c r="J8" s="33"/>
      <c r="K8" s="14">
        <v>2.41</v>
      </c>
      <c r="L8" s="25" t="s">
        <v>3</v>
      </c>
      <c r="M8" s="15">
        <f>IF(K8=0,0,INT(171.91361*((100*K8-125)/100)^1.1))</f>
        <v>202</v>
      </c>
      <c r="N8" s="15"/>
      <c r="O8" s="15"/>
      <c r="P8" s="14">
        <v>17.95</v>
      </c>
      <c r="Q8" s="25" t="s">
        <v>3</v>
      </c>
      <c r="R8" s="15">
        <f>IF(P8=0,0,INT(24.63917*((100*P8-500)/100)^0.9))</f>
        <v>246</v>
      </c>
      <c r="S8" s="24">
        <f>I8+M8+R8</f>
        <v>723</v>
      </c>
      <c r="T8"/>
      <c r="U8"/>
      <c r="W8" s="20"/>
    </row>
    <row r="9" spans="1:23" ht="12.75">
      <c r="A9" s="41">
        <v>4</v>
      </c>
      <c r="B9" t="s">
        <v>211</v>
      </c>
      <c r="C9" t="s">
        <v>137</v>
      </c>
      <c r="D9" t="s">
        <v>195</v>
      </c>
      <c r="E9" s="43">
        <v>2013</v>
      </c>
      <c r="G9" s="45">
        <v>9.35</v>
      </c>
      <c r="H9" s="25" t="s">
        <v>3</v>
      </c>
      <c r="I9" s="15">
        <f>IF(G9=0,0,INT(9.42366*((1300-(G9*100))/100)^2.5))</f>
        <v>239</v>
      </c>
      <c r="J9" s="33"/>
      <c r="K9" s="14">
        <v>2.69</v>
      </c>
      <c r="L9" s="25" t="s">
        <v>3</v>
      </c>
      <c r="M9" s="15">
        <f>IF(K9=0,0,INT(171.91361*((100*K9-125)/100)^1.1))</f>
        <v>256</v>
      </c>
      <c r="N9" s="15"/>
      <c r="O9" s="15"/>
      <c r="P9" s="14">
        <v>16.6</v>
      </c>
      <c r="Q9" s="25" t="s">
        <v>3</v>
      </c>
      <c r="R9" s="15">
        <f>IF(P9=0,0,INT(24.63917*((100*P9-500)/100)^0.9))</f>
        <v>223</v>
      </c>
      <c r="S9" s="24">
        <f>I9+M9+R9</f>
        <v>718</v>
      </c>
      <c r="T9"/>
      <c r="U9"/>
      <c r="W9" s="20"/>
    </row>
    <row r="10" spans="1:21" ht="12.75">
      <c r="A10" s="41">
        <v>5</v>
      </c>
      <c r="B10" s="5" t="s">
        <v>233</v>
      </c>
      <c r="C10" s="4" t="s">
        <v>239</v>
      </c>
      <c r="D10" s="5" t="s">
        <v>38</v>
      </c>
      <c r="E10" s="43">
        <v>2013</v>
      </c>
      <c r="G10" s="45">
        <v>9.51</v>
      </c>
      <c r="H10" s="25" t="s">
        <v>3</v>
      </c>
      <c r="I10" s="15">
        <f>IF(G10=0,0,INT(9.42366*((1300-(G10*100))/100)^2.5))</f>
        <v>214</v>
      </c>
      <c r="J10" s="33"/>
      <c r="K10" s="14">
        <v>2.64</v>
      </c>
      <c r="L10" s="25" t="s">
        <v>3</v>
      </c>
      <c r="M10" s="15">
        <f>IF(K10=0,0,INT(171.91361*((100*K10-125)/100)^1.1))</f>
        <v>246</v>
      </c>
      <c r="N10" s="15"/>
      <c r="O10" s="15"/>
      <c r="P10" s="14">
        <v>18.45</v>
      </c>
      <c r="Q10" s="25" t="s">
        <v>3</v>
      </c>
      <c r="R10" s="15">
        <f>IF(P10=0,0,INT(24.63917*((100*P10-500)/100)^0.9))</f>
        <v>255</v>
      </c>
      <c r="S10" s="24">
        <f>I10+M10+R10</f>
        <v>715</v>
      </c>
      <c r="T10" s="3"/>
      <c r="U10" s="3"/>
    </row>
    <row r="11" spans="1:23" ht="12.75">
      <c r="A11" s="41">
        <v>6</v>
      </c>
      <c r="B11" t="s">
        <v>45</v>
      </c>
      <c r="C11" t="s">
        <v>189</v>
      </c>
      <c r="D11" t="s">
        <v>53</v>
      </c>
      <c r="E11" s="43">
        <v>2013</v>
      </c>
      <c r="F11" s="33"/>
      <c r="G11" s="45">
        <v>9.4</v>
      </c>
      <c r="H11" s="25" t="s">
        <v>3</v>
      </c>
      <c r="I11" s="15">
        <f>IF(G11=0,0,INT(9.42366*((1300-(G11*100))/100)^2.5))</f>
        <v>231</v>
      </c>
      <c r="J11" s="33"/>
      <c r="K11" s="14">
        <v>2.66</v>
      </c>
      <c r="L11" s="25" t="s">
        <v>3</v>
      </c>
      <c r="M11" s="15">
        <f>IF(K11=0,0,INT(171.91361*((100*K11-125)/100)^1.1))</f>
        <v>250</v>
      </c>
      <c r="N11" s="15"/>
      <c r="O11" s="15"/>
      <c r="P11" s="14">
        <v>14.95</v>
      </c>
      <c r="Q11" s="25" t="s">
        <v>3</v>
      </c>
      <c r="R11" s="15">
        <f>IF(P11=0,0,INT(24.63917*((100*P11-500)/100)^0.9))</f>
        <v>194</v>
      </c>
      <c r="S11" s="24">
        <f>I11+M11+R11</f>
        <v>675</v>
      </c>
      <c r="T11"/>
      <c r="U11"/>
      <c r="W11" s="20"/>
    </row>
    <row r="12" spans="1:21" ht="12.75">
      <c r="A12" s="41">
        <v>7</v>
      </c>
      <c r="B12" t="s">
        <v>190</v>
      </c>
      <c r="C12" t="s">
        <v>191</v>
      </c>
      <c r="D12" t="s">
        <v>192</v>
      </c>
      <c r="E12" s="43">
        <v>2013</v>
      </c>
      <c r="G12" s="45">
        <v>9.27</v>
      </c>
      <c r="H12" s="25" t="s">
        <v>3</v>
      </c>
      <c r="I12" s="15">
        <f>IF(G12=0,0,INT(9.42366*((1300-(G12*100))/100)^2.5))</f>
        <v>253</v>
      </c>
      <c r="J12" s="33"/>
      <c r="K12" s="14">
        <v>2.38</v>
      </c>
      <c r="L12" s="25" t="s">
        <v>3</v>
      </c>
      <c r="M12" s="15">
        <f>IF(K12=0,0,INT(171.91361*((100*K12-125)/100)^1.1))</f>
        <v>196</v>
      </c>
      <c r="N12" s="15"/>
      <c r="O12" s="15"/>
      <c r="P12" s="14">
        <v>14.14</v>
      </c>
      <c r="Q12" s="25" t="s">
        <v>3</v>
      </c>
      <c r="R12" s="15">
        <f>IF(P12=0,0,INT(24.63917*((100*P12-500)/100)^0.9))</f>
        <v>180</v>
      </c>
      <c r="S12" s="24">
        <f>I12+M12+R12</f>
        <v>629</v>
      </c>
      <c r="T12" s="3"/>
      <c r="U12" s="3"/>
    </row>
    <row r="13" spans="1:19" ht="12.75">
      <c r="A13" s="41">
        <v>8</v>
      </c>
      <c r="B13" t="s">
        <v>196</v>
      </c>
      <c r="C13" t="s">
        <v>197</v>
      </c>
      <c r="D13" t="s">
        <v>38</v>
      </c>
      <c r="E13" s="43">
        <v>2013</v>
      </c>
      <c r="F13" s="34"/>
      <c r="G13" s="45">
        <v>9.23</v>
      </c>
      <c r="H13" s="25" t="s">
        <v>3</v>
      </c>
      <c r="I13" s="15">
        <f>IF(G13=0,0,INT(9.42366*((1300-(G13*100))/100)^2.5))</f>
        <v>260</v>
      </c>
      <c r="J13" s="33"/>
      <c r="K13" s="14">
        <v>2.6</v>
      </c>
      <c r="L13" s="25" t="s">
        <v>3</v>
      </c>
      <c r="M13" s="15">
        <f>IF(K13=0,0,INT(171.91361*((100*K13-125)/100)^1.1))</f>
        <v>239</v>
      </c>
      <c r="N13" s="15"/>
      <c r="O13" s="15"/>
      <c r="P13" s="14">
        <v>10.65</v>
      </c>
      <c r="Q13" s="25" t="s">
        <v>3</v>
      </c>
      <c r="R13" s="15">
        <f>IF(P13=0,0,INT(24.63917*((100*P13-500)/100)^0.9))</f>
        <v>117</v>
      </c>
      <c r="S13" s="24">
        <f>I13+M13+R13</f>
        <v>616</v>
      </c>
    </row>
    <row r="14" spans="1:19" ht="12.75">
      <c r="A14" s="41">
        <v>9</v>
      </c>
      <c r="B14" t="s">
        <v>90</v>
      </c>
      <c r="C14" t="s">
        <v>51</v>
      </c>
      <c r="D14" t="s">
        <v>44</v>
      </c>
      <c r="E14" s="43">
        <v>2013</v>
      </c>
      <c r="G14" s="45">
        <v>9.11</v>
      </c>
      <c r="H14" s="25" t="s">
        <v>3</v>
      </c>
      <c r="I14" s="15">
        <f>IF(G14=0,0,INT(9.42366*((1300-(G14*100))/100)^2.5))</f>
        <v>281</v>
      </c>
      <c r="J14" s="33"/>
      <c r="K14" s="14">
        <v>2.39</v>
      </c>
      <c r="L14" s="25" t="s">
        <v>3</v>
      </c>
      <c r="M14" s="15">
        <f>IF(K14=0,0,INT(171.91361*((100*K14-125)/100)^1.1))</f>
        <v>198</v>
      </c>
      <c r="N14" s="15"/>
      <c r="O14" s="15"/>
      <c r="P14" s="14">
        <v>11.55</v>
      </c>
      <c r="Q14" s="25" t="s">
        <v>3</v>
      </c>
      <c r="R14" s="15">
        <f>IF(P14=0,0,INT(24.63917*((100*P14-500)/100)^0.9))</f>
        <v>133</v>
      </c>
      <c r="S14" s="24">
        <f>I14+M14+R14</f>
        <v>612</v>
      </c>
    </row>
    <row r="15" spans="1:19" ht="12.75">
      <c r="A15" s="41">
        <v>10</v>
      </c>
      <c r="B15" t="s">
        <v>156</v>
      </c>
      <c r="C15" t="s">
        <v>31</v>
      </c>
      <c r="D15" t="s">
        <v>38</v>
      </c>
      <c r="E15" s="43">
        <v>2013</v>
      </c>
      <c r="G15" s="45">
        <v>10.05</v>
      </c>
      <c r="H15" s="25" t="s">
        <v>3</v>
      </c>
      <c r="I15" s="15">
        <f>IF(G15=0,0,INT(9.42366*((1300-(G15*100))/100)^2.5))</f>
        <v>140</v>
      </c>
      <c r="J15" s="33"/>
      <c r="K15" s="14">
        <v>2.52</v>
      </c>
      <c r="L15" s="25" t="s">
        <v>3</v>
      </c>
      <c r="M15" s="15">
        <f>IF(K15=0,0,INT(171.91361*((100*K15-125)/100)^1.1))</f>
        <v>223</v>
      </c>
      <c r="N15" s="15"/>
      <c r="O15" s="15"/>
      <c r="P15" s="14">
        <v>16.25</v>
      </c>
      <c r="Q15" s="25" t="s">
        <v>3</v>
      </c>
      <c r="R15" s="15">
        <f>IF(P15=0,0,INT(24.63917*((100*P15-500)/100)^0.9))</f>
        <v>217</v>
      </c>
      <c r="S15" s="24">
        <f>I15+M15+R15</f>
        <v>580</v>
      </c>
    </row>
    <row r="16" spans="1:19" ht="12.75">
      <c r="A16" s="41">
        <v>11</v>
      </c>
      <c r="B16" t="s">
        <v>203</v>
      </c>
      <c r="C16" t="s">
        <v>204</v>
      </c>
      <c r="D16" t="s">
        <v>195</v>
      </c>
      <c r="E16" s="43">
        <v>2013</v>
      </c>
      <c r="F16" s="33"/>
      <c r="G16" s="45">
        <v>9.65</v>
      </c>
      <c r="H16" s="25" t="s">
        <v>3</v>
      </c>
      <c r="I16" s="15">
        <f>IF(G16=0,0,INT(9.42366*((1300-(G16*100))/100)^2.5))</f>
        <v>193</v>
      </c>
      <c r="J16" s="33"/>
      <c r="K16" s="14">
        <v>2.33</v>
      </c>
      <c r="L16" s="25" t="s">
        <v>3</v>
      </c>
      <c r="M16" s="15">
        <f>IF(K16=0,0,INT(171.91361*((100*K16-125)/100)^1.1))</f>
        <v>187</v>
      </c>
      <c r="N16" s="15"/>
      <c r="O16" s="15"/>
      <c r="P16" s="14">
        <v>13.85</v>
      </c>
      <c r="Q16" s="25" t="s">
        <v>3</v>
      </c>
      <c r="R16" s="15">
        <f>IF(P16=0,0,INT(24.63917*((100*P16-500)/100)^0.9))</f>
        <v>175</v>
      </c>
      <c r="S16" s="24">
        <f>I16+M16+R16</f>
        <v>555</v>
      </c>
    </row>
    <row r="17" spans="1:19" ht="12.75">
      <c r="A17" s="41">
        <v>12</v>
      </c>
      <c r="B17" t="s">
        <v>205</v>
      </c>
      <c r="C17" t="s">
        <v>33</v>
      </c>
      <c r="D17" t="s">
        <v>38</v>
      </c>
      <c r="E17" s="43">
        <v>2013</v>
      </c>
      <c r="F17" s="33"/>
      <c r="G17" s="45">
        <v>9.74</v>
      </c>
      <c r="H17" s="25" t="s">
        <v>3</v>
      </c>
      <c r="I17" s="15">
        <f>IF(G17=0,0,INT(9.42366*((1300-(G17*100))/100)^2.5))</f>
        <v>180</v>
      </c>
      <c r="J17" s="33"/>
      <c r="K17" s="14">
        <v>2.52</v>
      </c>
      <c r="L17" s="25" t="s">
        <v>3</v>
      </c>
      <c r="M17" s="15">
        <f>IF(K17=0,0,INT(171.91361*((100*K17-125)/100)^1.1))</f>
        <v>223</v>
      </c>
      <c r="N17" s="15"/>
      <c r="O17" s="15"/>
      <c r="P17" s="14">
        <v>12</v>
      </c>
      <c r="Q17" s="25" t="s">
        <v>3</v>
      </c>
      <c r="R17" s="15">
        <f>IF(P17=0,0,INT(24.63917*((100*P17-500)/100)^0.9))</f>
        <v>141</v>
      </c>
      <c r="S17" s="24">
        <f>I17+M17+R17</f>
        <v>544</v>
      </c>
    </row>
    <row r="18" spans="1:19" ht="12.75">
      <c r="A18" s="41">
        <v>13</v>
      </c>
      <c r="B18" t="s">
        <v>91</v>
      </c>
      <c r="C18" t="s">
        <v>43</v>
      </c>
      <c r="D18" t="s">
        <v>37</v>
      </c>
      <c r="E18" s="43">
        <v>2013</v>
      </c>
      <c r="G18" s="45">
        <v>9.82</v>
      </c>
      <c r="H18" s="25" t="s">
        <v>3</v>
      </c>
      <c r="I18" s="15">
        <f>IF(G18=0,0,INT(9.42366*((1300-(G18*100))/100)^2.5))</f>
        <v>169</v>
      </c>
      <c r="J18" s="33"/>
      <c r="K18" s="14">
        <v>2.65</v>
      </c>
      <c r="L18" s="25" t="s">
        <v>3</v>
      </c>
      <c r="M18" s="15">
        <f>IF(K18=0,0,INT(171.91361*((100*K18-125)/100)^1.1))</f>
        <v>248</v>
      </c>
      <c r="N18" s="15"/>
      <c r="O18" s="15"/>
      <c r="P18" s="14">
        <v>10.62</v>
      </c>
      <c r="Q18" s="25" t="s">
        <v>3</v>
      </c>
      <c r="R18" s="15">
        <f>IF(P18=0,0,INT(24.63917*((100*P18-500)/100)^0.9))</f>
        <v>116</v>
      </c>
      <c r="S18" s="24">
        <f>I18+M18+R18</f>
        <v>533</v>
      </c>
    </row>
    <row r="19" spans="1:19" ht="12.75">
      <c r="A19" s="41">
        <v>14</v>
      </c>
      <c r="B19" s="5" t="s">
        <v>49</v>
      </c>
      <c r="C19" s="5" t="s">
        <v>235</v>
      </c>
      <c r="D19" s="5" t="s">
        <v>32</v>
      </c>
      <c r="E19" s="43">
        <v>2013</v>
      </c>
      <c r="G19" s="45">
        <v>9.74</v>
      </c>
      <c r="H19" s="25" t="s">
        <v>3</v>
      </c>
      <c r="I19" s="15">
        <f>IF(G19=0,0,INT(9.42366*((1300-(G19*100))/100)^2.5))</f>
        <v>180</v>
      </c>
      <c r="J19" s="33"/>
      <c r="K19" s="14">
        <v>2.43</v>
      </c>
      <c r="L19" s="25" t="s">
        <v>3</v>
      </c>
      <c r="M19" s="15">
        <f>IF(K19=0,0,INT(171.91361*((100*K19-125)/100)^1.1))</f>
        <v>206</v>
      </c>
      <c r="N19" s="15"/>
      <c r="O19" s="15"/>
      <c r="P19" s="14">
        <v>11.9</v>
      </c>
      <c r="Q19" s="25" t="s">
        <v>3</v>
      </c>
      <c r="R19" s="15">
        <f>IF(P19=0,0,INT(24.63917*((100*P19-500)/100)^0.9))</f>
        <v>140</v>
      </c>
      <c r="S19" s="24">
        <f>I19+M19+R19</f>
        <v>526</v>
      </c>
    </row>
    <row r="20" spans="1:19" ht="12.75">
      <c r="A20" s="41">
        <v>15</v>
      </c>
      <c r="B20" t="s">
        <v>164</v>
      </c>
      <c r="C20" t="s">
        <v>197</v>
      </c>
      <c r="D20" t="s">
        <v>37</v>
      </c>
      <c r="E20" s="43">
        <v>2013</v>
      </c>
      <c r="G20" s="45">
        <v>10.38</v>
      </c>
      <c r="H20" s="25" t="s">
        <v>3</v>
      </c>
      <c r="I20" s="15">
        <f>IF(G20=0,0,INT(9.42366*((1300-(G20*100))/100)^2.5))</f>
        <v>104</v>
      </c>
      <c r="J20" s="33"/>
      <c r="K20" s="14">
        <v>2.61</v>
      </c>
      <c r="L20" s="25" t="s">
        <v>3</v>
      </c>
      <c r="M20" s="15">
        <f>IF(K20=0,0,INT(171.91361*((100*K20-125)/100)^1.1))</f>
        <v>241</v>
      </c>
      <c r="N20" s="15"/>
      <c r="O20" s="15"/>
      <c r="P20" s="14">
        <v>13.54</v>
      </c>
      <c r="Q20" s="25" t="s">
        <v>3</v>
      </c>
      <c r="R20" s="15">
        <f>IF(P20=0,0,INT(24.63917*((100*P20-500)/100)^0.9))</f>
        <v>169</v>
      </c>
      <c r="S20" s="24">
        <f>I20+M20+R20</f>
        <v>514</v>
      </c>
    </row>
    <row r="21" spans="1:19" ht="12.75">
      <c r="A21" s="41">
        <v>16</v>
      </c>
      <c r="B21" t="s">
        <v>194</v>
      </c>
      <c r="C21" t="s">
        <v>120</v>
      </c>
      <c r="D21" t="s">
        <v>195</v>
      </c>
      <c r="E21" s="43">
        <v>2013</v>
      </c>
      <c r="G21" s="45">
        <v>9.94</v>
      </c>
      <c r="H21" s="25" t="s">
        <v>3</v>
      </c>
      <c r="I21" s="15">
        <f>IF(G21=0,0,INT(9.42366*((1300-(G21*100))/100)^2.5))</f>
        <v>154</v>
      </c>
      <c r="J21" s="33"/>
      <c r="K21" s="14">
        <v>2.17</v>
      </c>
      <c r="L21" s="25" t="s">
        <v>3</v>
      </c>
      <c r="M21" s="15">
        <f>IF(K21=0,0,INT(171.91361*((100*K21-125)/100)^1.1))</f>
        <v>156</v>
      </c>
      <c r="N21" s="15"/>
      <c r="O21" s="15"/>
      <c r="P21" s="14">
        <v>13.65</v>
      </c>
      <c r="Q21" s="25" t="s">
        <v>3</v>
      </c>
      <c r="R21" s="15">
        <f>IF(P21=0,0,INT(24.63917*((100*P21-500)/100)^0.9))</f>
        <v>171</v>
      </c>
      <c r="S21" s="24">
        <f>I21+M21+R21</f>
        <v>481</v>
      </c>
    </row>
    <row r="22" spans="1:19" ht="12.75">
      <c r="A22" s="41">
        <v>17</v>
      </c>
      <c r="B22" t="s">
        <v>198</v>
      </c>
      <c r="C22" t="s">
        <v>199</v>
      </c>
      <c r="D22" t="s">
        <v>144</v>
      </c>
      <c r="E22" s="43">
        <v>2013</v>
      </c>
      <c r="G22" s="45">
        <v>9.48</v>
      </c>
      <c r="H22" s="25" t="s">
        <v>3</v>
      </c>
      <c r="I22" s="15">
        <f>IF(G22=0,0,INT(9.42366*((1300-(G22*100))/100)^2.5))</f>
        <v>219</v>
      </c>
      <c r="J22" s="33"/>
      <c r="K22" s="14">
        <v>1.89</v>
      </c>
      <c r="L22" s="25" t="s">
        <v>3</v>
      </c>
      <c r="M22" s="15">
        <f>IF(K22=0,0,INT(171.91361*((100*K22-125)/100)^1.1))</f>
        <v>105</v>
      </c>
      <c r="N22" s="15"/>
      <c r="O22" s="15"/>
      <c r="P22" s="14">
        <v>12.25</v>
      </c>
      <c r="Q22" s="25" t="s">
        <v>3</v>
      </c>
      <c r="R22" s="15">
        <f>IF(P22=0,0,INT(24.63917*((100*P22-500)/100)^0.9))</f>
        <v>146</v>
      </c>
      <c r="S22" s="24">
        <f>I22+M22+R22</f>
        <v>470</v>
      </c>
    </row>
    <row r="23" spans="1:19" ht="12.75">
      <c r="A23" s="41">
        <v>18</v>
      </c>
      <c r="B23" t="s">
        <v>212</v>
      </c>
      <c r="C23" t="s">
        <v>40</v>
      </c>
      <c r="D23" t="s">
        <v>32</v>
      </c>
      <c r="E23" s="43">
        <v>2013</v>
      </c>
      <c r="G23" s="45">
        <v>9.77</v>
      </c>
      <c r="H23" s="25" t="s">
        <v>3</v>
      </c>
      <c r="I23" s="15">
        <f>IF(G23=0,0,INT(9.42366*((1300-(G23*100))/100)^2.5))</f>
        <v>176</v>
      </c>
      <c r="J23" s="33"/>
      <c r="K23" s="14">
        <v>2.3</v>
      </c>
      <c r="L23" s="25" t="s">
        <v>3</v>
      </c>
      <c r="M23" s="15">
        <f>IF(K23=0,0,INT(171.91361*((100*K23-125)/100)^1.1))</f>
        <v>181</v>
      </c>
      <c r="N23" s="15"/>
      <c r="O23" s="15"/>
      <c r="P23" s="14">
        <v>6.06</v>
      </c>
      <c r="Q23" s="25" t="s">
        <v>3</v>
      </c>
      <c r="R23" s="15">
        <f>IF(P23=0,0,INT(24.63917*((100*P23-500)/100)^0.9))</f>
        <v>25</v>
      </c>
      <c r="S23" s="24">
        <f>I23+M23+R23</f>
        <v>382</v>
      </c>
    </row>
    <row r="24" spans="1:19" ht="12.75">
      <c r="A24" s="41">
        <v>19</v>
      </c>
      <c r="B24" t="s">
        <v>193</v>
      </c>
      <c r="C24" t="s">
        <v>43</v>
      </c>
      <c r="D24" t="s">
        <v>32</v>
      </c>
      <c r="E24" s="43">
        <v>2013</v>
      </c>
      <c r="G24" s="45">
        <v>10.21</v>
      </c>
      <c r="H24" s="25" t="s">
        <v>3</v>
      </c>
      <c r="I24" s="15">
        <f>IF(G24=0,0,INT(9.42366*((1300-(G24*100))/100)^2.5))</f>
        <v>122</v>
      </c>
      <c r="J24" s="33"/>
      <c r="K24" s="14">
        <v>2.14</v>
      </c>
      <c r="L24" s="25" t="s">
        <v>3</v>
      </c>
      <c r="M24" s="15">
        <f>IF(K24=0,0,INT(171.91361*((100*K24-125)/100)^1.1))</f>
        <v>151</v>
      </c>
      <c r="N24" s="15"/>
      <c r="O24" s="15"/>
      <c r="P24" s="14">
        <v>9.9</v>
      </c>
      <c r="Q24" s="25" t="s">
        <v>3</v>
      </c>
      <c r="R24" s="15">
        <f>IF(P24=0,0,INT(24.63917*((100*P24-500)/100)^0.9))</f>
        <v>102</v>
      </c>
      <c r="S24" s="24">
        <f>I24+M24+R24</f>
        <v>375</v>
      </c>
    </row>
    <row r="25" spans="1:19" ht="12.75">
      <c r="A25" s="41">
        <v>20</v>
      </c>
      <c r="B25" t="s">
        <v>94</v>
      </c>
      <c r="C25" t="s">
        <v>52</v>
      </c>
      <c r="D25" t="s">
        <v>37</v>
      </c>
      <c r="E25" s="43">
        <v>2013</v>
      </c>
      <c r="G25" s="45">
        <v>10.55</v>
      </c>
      <c r="H25" s="25" t="s">
        <v>3</v>
      </c>
      <c r="I25" s="15">
        <f>IF(G25=0,0,INT(9.42366*((1300-(G25*100))/100)^2.5))</f>
        <v>88</v>
      </c>
      <c r="J25" s="33"/>
      <c r="K25" s="14">
        <v>2</v>
      </c>
      <c r="L25" s="25" t="s">
        <v>3</v>
      </c>
      <c r="M25" s="15">
        <f>IF(K25=0,0,INT(171.91361*((100*K25-125)/100)^1.1))</f>
        <v>125</v>
      </c>
      <c r="N25" s="15"/>
      <c r="O25" s="15"/>
      <c r="P25" s="14">
        <v>10.37</v>
      </c>
      <c r="Q25" s="25" t="s">
        <v>3</v>
      </c>
      <c r="R25" s="15">
        <f>IF(P25=0,0,INT(24.63917*((100*P25-500)/100)^0.9))</f>
        <v>111</v>
      </c>
      <c r="S25" s="24">
        <f>I25+M25+R25</f>
        <v>324</v>
      </c>
    </row>
    <row r="26" spans="1:19" ht="12.75">
      <c r="A26" s="41">
        <v>21</v>
      </c>
      <c r="B26" t="s">
        <v>209</v>
      </c>
      <c r="C26" t="s">
        <v>175</v>
      </c>
      <c r="D26" t="s">
        <v>53</v>
      </c>
      <c r="E26" s="43">
        <v>2013</v>
      </c>
      <c r="G26" s="45">
        <v>10.81</v>
      </c>
      <c r="H26" s="25" t="s">
        <v>3</v>
      </c>
      <c r="I26" s="15">
        <f>IF(G26=0,0,INT(9.42366*((1300-(G26*100))/100)^2.5))</f>
        <v>66</v>
      </c>
      <c r="J26" s="33"/>
      <c r="K26" s="14">
        <v>1.83</v>
      </c>
      <c r="L26" s="25" t="s">
        <v>3</v>
      </c>
      <c r="M26" s="15">
        <f>IF(K26=0,0,INT(171.91361*((100*K26-125)/100)^1.1))</f>
        <v>94</v>
      </c>
      <c r="N26" s="15"/>
      <c r="O26" s="15"/>
      <c r="P26" s="14">
        <v>11.8</v>
      </c>
      <c r="Q26" s="25" t="s">
        <v>3</v>
      </c>
      <c r="R26" s="15">
        <f>IF(P26=0,0,INT(24.63917*((100*P26-500)/100)^0.9))</f>
        <v>138</v>
      </c>
      <c r="S26" s="24">
        <f>I26+M26+R26</f>
        <v>298</v>
      </c>
    </row>
    <row r="27" spans="1:19" ht="12.75">
      <c r="A27" s="41">
        <v>22</v>
      </c>
      <c r="B27" t="s">
        <v>200</v>
      </c>
      <c r="C27" t="s">
        <v>201</v>
      </c>
      <c r="D27" t="s">
        <v>37</v>
      </c>
      <c r="E27" s="43">
        <v>2013</v>
      </c>
      <c r="F27" s="34"/>
      <c r="G27" s="45">
        <v>11.34</v>
      </c>
      <c r="H27" s="25" t="s">
        <v>3</v>
      </c>
      <c r="I27" s="15">
        <f>IF(G27=0,0,INT(9.42366*((1300-(G27*100))/100)^2.5))</f>
        <v>33</v>
      </c>
      <c r="J27" s="33"/>
      <c r="K27" s="14">
        <v>1.55</v>
      </c>
      <c r="L27" s="25" t="s">
        <v>3</v>
      </c>
      <c r="M27" s="15">
        <f>IF(K27=0,0,INT(171.91361*((100*K27-125)/100)^1.1))</f>
        <v>45</v>
      </c>
      <c r="N27" s="15"/>
      <c r="O27" s="15"/>
      <c r="P27" s="14">
        <v>11.1</v>
      </c>
      <c r="Q27" s="25" t="s">
        <v>3</v>
      </c>
      <c r="R27" s="15">
        <f>IF(P27=0,0,INT(24.63917*((100*P27-500)/100)^0.9))</f>
        <v>125</v>
      </c>
      <c r="S27" s="24">
        <f>I27+M27+R27</f>
        <v>203</v>
      </c>
    </row>
    <row r="28" spans="1:19" ht="12.75">
      <c r="A28" s="41">
        <v>23</v>
      </c>
      <c r="B28" t="s">
        <v>206</v>
      </c>
      <c r="C28" t="s">
        <v>207</v>
      </c>
      <c r="D28" t="s">
        <v>195</v>
      </c>
      <c r="E28" s="43">
        <v>2013</v>
      </c>
      <c r="G28" s="45">
        <v>11.09</v>
      </c>
      <c r="H28" s="25" t="s">
        <v>3</v>
      </c>
      <c r="I28" s="15">
        <f>IF(G28=0,0,INT(9.42366*((1300-(G28*100))/100)^2.5))</f>
        <v>47</v>
      </c>
      <c r="J28" s="33"/>
      <c r="K28" s="14">
        <v>1.71</v>
      </c>
      <c r="L28" s="25" t="s">
        <v>3</v>
      </c>
      <c r="M28" s="15">
        <f>IF(K28=0,0,INT(171.91361*((100*K28-125)/100)^1.1))</f>
        <v>73</v>
      </c>
      <c r="N28" s="15"/>
      <c r="O28" s="15"/>
      <c r="P28" s="14">
        <v>8</v>
      </c>
      <c r="Q28" s="25" t="s">
        <v>3</v>
      </c>
      <c r="R28" s="15">
        <f>IF(P28=0,0,INT(24.63917*((100*P28-500)/100)^0.9))</f>
        <v>66</v>
      </c>
      <c r="S28" s="24">
        <f>I28+M28+R28</f>
        <v>186</v>
      </c>
    </row>
  </sheetData>
  <sheetProtection/>
  <mergeCells count="2">
    <mergeCell ref="A1:S1"/>
    <mergeCell ref="A2:S2"/>
  </mergeCells>
  <printOptions/>
  <pageMargins left="0.71" right="0.71" top="0.7900000000000001" bottom="0.7900000000000001" header="0.31" footer="0.31"/>
  <pageSetup fitToHeight="9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150" zoomScaleNormal="150" zoomScalePageLayoutView="0" workbookViewId="0" topLeftCell="A1">
      <selection activeCell="B6" sqref="B6:V18"/>
    </sheetView>
  </sheetViews>
  <sheetFormatPr defaultColWidth="11.421875" defaultRowHeight="12.75"/>
  <cols>
    <col min="1" max="1" width="5.140625" style="7" customWidth="1"/>
    <col min="2" max="2" width="12.421875" style="5" bestFit="1" customWidth="1"/>
    <col min="3" max="3" width="12.00390625" style="5" customWidth="1"/>
    <col min="4" max="4" width="18.140625" style="5" customWidth="1"/>
    <col min="5" max="5" width="5.28125" style="35" bestFit="1" customWidth="1"/>
    <col min="6" max="6" width="1.28515625" style="35" customWidth="1"/>
    <col min="7" max="7" width="6.71093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9.421875" style="5" customWidth="1"/>
    <col min="16" max="16" width="2.140625" style="10" customWidth="1"/>
    <col min="17" max="17" width="4.421875" style="19" bestFit="1" customWidth="1"/>
    <col min="18" max="18" width="1.421875" style="19" customWidth="1"/>
    <col min="19" max="19" width="7.7109375" style="5" customWidth="1"/>
    <col min="20" max="20" width="2.140625" style="10" customWidth="1"/>
    <col min="21" max="21" width="4.421875" style="19" bestFit="1" customWidth="1"/>
    <col min="22" max="22" width="7.140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21"/>
      <c r="X1" s="21"/>
      <c r="Y1" s="21"/>
    </row>
    <row r="2" spans="1:25" s="36" customFormat="1" ht="18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1"/>
      <c r="X2" s="21"/>
      <c r="Y2" s="21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1"/>
      <c r="X3" s="21"/>
      <c r="Y3" s="21"/>
    </row>
    <row r="4" spans="1:24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29"/>
      <c r="N4" s="29"/>
      <c r="O4" s="61" t="s">
        <v>12</v>
      </c>
      <c r="P4" s="62"/>
      <c r="Q4" s="62"/>
      <c r="R4" s="62"/>
      <c r="S4" s="62"/>
      <c r="T4" s="62"/>
      <c r="U4" s="63"/>
      <c r="V4" s="32"/>
      <c r="W4"/>
      <c r="X4"/>
    </row>
    <row r="5" spans="1:22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15</v>
      </c>
      <c r="P5" s="23" t="s">
        <v>3</v>
      </c>
      <c r="Q5" s="17" t="s">
        <v>2</v>
      </c>
      <c r="R5" s="17"/>
      <c r="S5" s="29" t="s">
        <v>11</v>
      </c>
      <c r="T5" s="23" t="s">
        <v>3</v>
      </c>
      <c r="U5" s="17" t="s">
        <v>2</v>
      </c>
      <c r="V5" s="8" t="s">
        <v>4</v>
      </c>
    </row>
    <row r="6" spans="1:26" ht="12.75">
      <c r="A6" s="41">
        <v>1</v>
      </c>
      <c r="B6" t="s">
        <v>39</v>
      </c>
      <c r="C6" t="s">
        <v>51</v>
      </c>
      <c r="D6" t="s">
        <v>130</v>
      </c>
      <c r="E6" s="43">
        <v>2012</v>
      </c>
      <c r="F6" s="52"/>
      <c r="G6" s="45">
        <v>10.45</v>
      </c>
      <c r="H6" s="25" t="s">
        <v>3</v>
      </c>
      <c r="I6" s="15">
        <f>IF(G6=0,0,INT(7.48676*((1460-(G6*100))/100)^2.5))</f>
        <v>262</v>
      </c>
      <c r="J6" s="33"/>
      <c r="K6" s="14">
        <v>3.25</v>
      </c>
      <c r="L6" s="25" t="s">
        <v>3</v>
      </c>
      <c r="M6" s="15">
        <f>IF(K6=0,0,INT(171.91361*((100*K6-125)/100)^1.1))</f>
        <v>368</v>
      </c>
      <c r="N6" s="15"/>
      <c r="O6" s="30">
        <v>3.8</v>
      </c>
      <c r="P6" s="25" t="s">
        <v>3</v>
      </c>
      <c r="Q6" s="15">
        <f>IF(O6=0,0,INT(83.435373*((100*O6-130)/100)^0.9))</f>
        <v>190</v>
      </c>
      <c r="R6" s="15"/>
      <c r="S6" s="14">
        <v>0</v>
      </c>
      <c r="T6" s="25" t="s">
        <v>3</v>
      </c>
      <c r="U6" s="15">
        <f>IF(S6=0,0,INT(24.63917*((100*S6-500)/100)^0.9))</f>
        <v>0</v>
      </c>
      <c r="V6" s="24">
        <f>I6+M6+Q6+U6</f>
        <v>820</v>
      </c>
      <c r="W6"/>
      <c r="X6" s="16" t="s">
        <v>5</v>
      </c>
      <c r="Z6" s="20"/>
    </row>
    <row r="7" spans="1:26" ht="12.75">
      <c r="A7" s="41">
        <v>2</v>
      </c>
      <c r="B7" s="51" t="s">
        <v>234</v>
      </c>
      <c r="C7" s="51" t="s">
        <v>78</v>
      </c>
      <c r="D7" s="51" t="s">
        <v>32</v>
      </c>
      <c r="E7" s="53">
        <v>2012</v>
      </c>
      <c r="F7" s="52"/>
      <c r="G7" s="45">
        <v>10.7</v>
      </c>
      <c r="H7" s="25" t="s">
        <v>3</v>
      </c>
      <c r="I7" s="15">
        <f>IF(G7=0,0,INT(7.48676*((1460-(G7*100))/100)^2.5))</f>
        <v>224</v>
      </c>
      <c r="J7" s="33"/>
      <c r="K7" s="14">
        <v>2.93</v>
      </c>
      <c r="L7" s="25" t="s">
        <v>3</v>
      </c>
      <c r="M7" s="15">
        <f>IF(K7=0,0,INT(171.91361*((100*K7-125)/100)^1.1))</f>
        <v>304</v>
      </c>
      <c r="N7" s="15"/>
      <c r="O7" s="30">
        <v>3.81</v>
      </c>
      <c r="P7" s="25" t="s">
        <v>3</v>
      </c>
      <c r="Q7" s="15">
        <f>IF(O7=0,0,INT(83.435373*((100*O7-130)/100)^0.9))</f>
        <v>191</v>
      </c>
      <c r="R7" s="15"/>
      <c r="S7" s="14"/>
      <c r="T7" s="25" t="s">
        <v>3</v>
      </c>
      <c r="U7" s="15">
        <f>IF(S7=0,0,INT(24.63917*((100*S7-500)/100)^0.9))</f>
        <v>0</v>
      </c>
      <c r="V7" s="24">
        <f>I7+M7+Q7+U7</f>
        <v>719</v>
      </c>
      <c r="W7"/>
      <c r="X7"/>
      <c r="Z7" s="20"/>
    </row>
    <row r="8" spans="1:22" ht="12.75">
      <c r="A8" s="41">
        <v>3</v>
      </c>
      <c r="B8" t="s">
        <v>54</v>
      </c>
      <c r="C8" t="s">
        <v>216</v>
      </c>
      <c r="D8" t="s">
        <v>53</v>
      </c>
      <c r="E8" s="43">
        <v>2012</v>
      </c>
      <c r="F8" s="52"/>
      <c r="G8" s="45">
        <v>10.78</v>
      </c>
      <c r="H8" s="25" t="s">
        <v>3</v>
      </c>
      <c r="I8" s="15">
        <f>IF(G8=0,0,INT(7.48676*((1460-(G8*100))/100)^2.5))</f>
        <v>213</v>
      </c>
      <c r="J8" s="33"/>
      <c r="K8" s="14">
        <v>3.03</v>
      </c>
      <c r="L8" s="25" t="s">
        <v>3</v>
      </c>
      <c r="M8" s="15">
        <f>IF(K8=0,0,INT(171.91361*((100*K8-125)/100)^1.1))</f>
        <v>324</v>
      </c>
      <c r="N8" s="15"/>
      <c r="O8" s="30"/>
      <c r="P8" s="25" t="s">
        <v>3</v>
      </c>
      <c r="Q8" s="15">
        <f>IF(O8=0,0,INT(83.435373*((100*O8-130)/100)^0.9))</f>
        <v>0</v>
      </c>
      <c r="R8" s="15"/>
      <c r="S8" s="14">
        <v>12.3</v>
      </c>
      <c r="T8" s="25" t="s">
        <v>3</v>
      </c>
      <c r="U8" s="15">
        <f>IF(S8=0,0,INT(24.63917*((100*S8-500)/100)^0.9))</f>
        <v>147</v>
      </c>
      <c r="V8" s="24">
        <f>I8+M8+Q8+U8</f>
        <v>684</v>
      </c>
    </row>
    <row r="9" spans="1:26" ht="12.75">
      <c r="A9" s="41">
        <v>4</v>
      </c>
      <c r="B9" t="s">
        <v>93</v>
      </c>
      <c r="C9" t="s">
        <v>79</v>
      </c>
      <c r="D9" t="s">
        <v>37</v>
      </c>
      <c r="E9" s="43">
        <v>2012</v>
      </c>
      <c r="F9" s="54"/>
      <c r="G9" s="45">
        <v>10.76</v>
      </c>
      <c r="H9" s="25" t="s">
        <v>3</v>
      </c>
      <c r="I9" s="15">
        <f>IF(G9=0,0,INT(7.48676*((1460-(G9*100))/100)^2.5))</f>
        <v>216</v>
      </c>
      <c r="J9" s="33"/>
      <c r="K9" s="14">
        <v>2.91</v>
      </c>
      <c r="L9" s="25" t="s">
        <v>3</v>
      </c>
      <c r="M9" s="15">
        <f>IF(K9=0,0,INT(171.91361*((100*K9-125)/100)^1.1))</f>
        <v>300</v>
      </c>
      <c r="N9" s="15"/>
      <c r="O9" s="30"/>
      <c r="P9" s="25" t="s">
        <v>3</v>
      </c>
      <c r="Q9" s="15">
        <f>IF(O9=0,0,INT(83.435373*((100*O9-130)/100)^0.9))</f>
        <v>0</v>
      </c>
      <c r="R9" s="15"/>
      <c r="S9" s="14">
        <v>12.34</v>
      </c>
      <c r="T9" s="25" t="s">
        <v>3</v>
      </c>
      <c r="U9" s="15">
        <f>IF(S9=0,0,INT(24.63917*((100*S9-500)/100)^0.9))</f>
        <v>148</v>
      </c>
      <c r="V9" s="24">
        <f>I9+M9+Q9+U9</f>
        <v>664</v>
      </c>
      <c r="W9"/>
      <c r="X9"/>
      <c r="Z9" s="20"/>
    </row>
    <row r="10" spans="1:26" ht="12.75">
      <c r="A10" s="41">
        <v>5</v>
      </c>
      <c r="B10" t="s">
        <v>218</v>
      </c>
      <c r="C10" t="s">
        <v>103</v>
      </c>
      <c r="D10" t="s">
        <v>32</v>
      </c>
      <c r="E10" s="43">
        <v>2012</v>
      </c>
      <c r="F10" s="33"/>
      <c r="G10" s="45">
        <v>10.65</v>
      </c>
      <c r="H10" s="25" t="s">
        <v>3</v>
      </c>
      <c r="I10" s="15">
        <f>IF(G10=0,0,INT(7.48676*((1460-(G10*100))/100)^2.5))</f>
        <v>232</v>
      </c>
      <c r="J10" s="33"/>
      <c r="K10" s="14">
        <v>2.89</v>
      </c>
      <c r="L10" s="25" t="s">
        <v>3</v>
      </c>
      <c r="M10" s="15">
        <f>IF(K10=0,0,INT(171.91361*((100*K10-125)/100)^1.1))</f>
        <v>296</v>
      </c>
      <c r="N10" s="15"/>
      <c r="O10" s="30"/>
      <c r="P10" s="25" t="s">
        <v>3</v>
      </c>
      <c r="Q10" s="15">
        <f>IF(O10=0,0,INT(83.435373*((100*O10-130)/100)^0.9))</f>
        <v>0</v>
      </c>
      <c r="R10" s="15"/>
      <c r="S10" s="14">
        <v>11.2</v>
      </c>
      <c r="T10" s="25" t="s">
        <v>3</v>
      </c>
      <c r="U10" s="15">
        <f>IF(S10=0,0,INT(24.63917*((100*S10-500)/100)^0.9))</f>
        <v>127</v>
      </c>
      <c r="V10" s="24">
        <f>I10+M10+Q10+U10</f>
        <v>655</v>
      </c>
      <c r="W10"/>
      <c r="X10"/>
      <c r="Z10" s="20"/>
    </row>
    <row r="11" spans="1:26" ht="12.75">
      <c r="A11" s="41">
        <v>6</v>
      </c>
      <c r="B11" t="s">
        <v>83</v>
      </c>
      <c r="C11" t="s">
        <v>217</v>
      </c>
      <c r="D11" t="s">
        <v>53</v>
      </c>
      <c r="E11" s="43">
        <v>2012</v>
      </c>
      <c r="F11" s="52"/>
      <c r="G11" s="45">
        <v>10.81</v>
      </c>
      <c r="H11" s="25" t="s">
        <v>3</v>
      </c>
      <c r="I11" s="15">
        <f>IF(G11=0,0,INT(7.48676*((1460-(G11*100))/100)^2.5))</f>
        <v>209</v>
      </c>
      <c r="J11" s="33"/>
      <c r="K11" s="14">
        <v>2.43</v>
      </c>
      <c r="L11" s="25" t="s">
        <v>3</v>
      </c>
      <c r="M11" s="15">
        <f>IF(K11=0,0,INT(171.91361*((100*K11-125)/100)^1.1))</f>
        <v>206</v>
      </c>
      <c r="N11" s="15"/>
      <c r="O11" s="30"/>
      <c r="P11" s="25" t="s">
        <v>3</v>
      </c>
      <c r="Q11" s="15">
        <f>IF(O11=0,0,INT(83.435373*((100*O11-130)/100)^0.9))</f>
        <v>0</v>
      </c>
      <c r="R11" s="15"/>
      <c r="S11" s="14">
        <v>16.05</v>
      </c>
      <c r="T11" s="25" t="s">
        <v>3</v>
      </c>
      <c r="U11" s="15">
        <f>IF(S11=0,0,INT(24.63917*((100*S11-500)/100)^0.9))</f>
        <v>214</v>
      </c>
      <c r="V11" s="24">
        <f>I11+M11+Q11+U11</f>
        <v>629</v>
      </c>
      <c r="W11"/>
      <c r="X11"/>
      <c r="Z11" s="20"/>
    </row>
    <row r="12" spans="1:24" ht="12.75">
      <c r="A12" s="41">
        <v>7</v>
      </c>
      <c r="B12" t="s">
        <v>213</v>
      </c>
      <c r="C12" t="s">
        <v>88</v>
      </c>
      <c r="D12" t="s">
        <v>38</v>
      </c>
      <c r="E12" s="43">
        <v>2012</v>
      </c>
      <c r="F12" s="33"/>
      <c r="G12" s="45">
        <v>10.71</v>
      </c>
      <c r="H12" s="25" t="s">
        <v>3</v>
      </c>
      <c r="I12" s="15">
        <f>IF(G12=0,0,INT(7.48676*((1460-(G12*100))/100)^2.5))</f>
        <v>223</v>
      </c>
      <c r="J12" s="33"/>
      <c r="K12" s="14">
        <v>2.75</v>
      </c>
      <c r="L12" s="25" t="s">
        <v>3</v>
      </c>
      <c r="M12" s="15">
        <f>IF(K12=0,0,INT(171.91361*((100*K12-125)/100)^1.1))</f>
        <v>268</v>
      </c>
      <c r="N12" s="15"/>
      <c r="O12" s="30"/>
      <c r="P12" s="25" t="s">
        <v>3</v>
      </c>
      <c r="Q12" s="15">
        <f>IF(O12=0,0,INT(83.435373*((100*O12-130)/100)^0.9))</f>
        <v>0</v>
      </c>
      <c r="R12" s="15"/>
      <c r="S12" s="14">
        <v>11.3</v>
      </c>
      <c r="T12" s="25" t="s">
        <v>3</v>
      </c>
      <c r="U12" s="15">
        <f>IF(S12=0,0,INT(24.63917*((100*S12-500)/100)^0.9))</f>
        <v>129</v>
      </c>
      <c r="V12" s="24">
        <f>I12+M12+Q12+U12</f>
        <v>620</v>
      </c>
      <c r="W12" s="3"/>
      <c r="X12" s="3"/>
    </row>
    <row r="13" spans="1:26" ht="12.75">
      <c r="A13" s="41">
        <v>8</v>
      </c>
      <c r="B13" t="s">
        <v>214</v>
      </c>
      <c r="C13" t="s">
        <v>215</v>
      </c>
      <c r="D13" t="s">
        <v>38</v>
      </c>
      <c r="E13" s="43">
        <v>2012</v>
      </c>
      <c r="F13" s="52"/>
      <c r="G13" s="45">
        <v>10.71</v>
      </c>
      <c r="H13" s="25" t="s">
        <v>3</v>
      </c>
      <c r="I13" s="15">
        <f>IF(G13=0,0,INT(7.48676*((1460-(G13*100))/100)^2.5))</f>
        <v>223</v>
      </c>
      <c r="J13" s="33"/>
      <c r="K13" s="14">
        <v>2.75</v>
      </c>
      <c r="L13" s="25" t="s">
        <v>3</v>
      </c>
      <c r="M13" s="15">
        <f>IF(K13=0,0,INT(171.91361*((100*K13-125)/100)^1.1))</f>
        <v>268</v>
      </c>
      <c r="N13" s="15"/>
      <c r="O13" s="30"/>
      <c r="P13" s="25" t="s">
        <v>3</v>
      </c>
      <c r="Q13" s="15">
        <f>IF(O13=0,0,INT(83.435373*((100*O13-130)/100)^0.9))</f>
        <v>0</v>
      </c>
      <c r="R13" s="15"/>
      <c r="S13" s="14">
        <v>10.55</v>
      </c>
      <c r="T13" s="25" t="s">
        <v>3</v>
      </c>
      <c r="U13" s="15">
        <f>IF(S13=0,0,INT(24.63917*((100*S13-500)/100)^0.9))</f>
        <v>115</v>
      </c>
      <c r="V13" s="24">
        <f>I13+M13+Q13+U13</f>
        <v>606</v>
      </c>
      <c r="W13"/>
      <c r="X13"/>
      <c r="Z13" s="20"/>
    </row>
    <row r="14" spans="1:26" ht="12.75">
      <c r="A14" s="41">
        <v>9</v>
      </c>
      <c r="B14" t="s">
        <v>85</v>
      </c>
      <c r="C14" t="s">
        <v>113</v>
      </c>
      <c r="D14" t="s">
        <v>38</v>
      </c>
      <c r="E14" s="43">
        <v>2012</v>
      </c>
      <c r="F14" s="52"/>
      <c r="G14" s="45">
        <v>11.32</v>
      </c>
      <c r="H14" s="25" t="s">
        <v>3</v>
      </c>
      <c r="I14" s="15">
        <f>IF(G14=0,0,INT(7.48676*((1460-(G14*100))/100)^2.5))</f>
        <v>145</v>
      </c>
      <c r="J14" s="33"/>
      <c r="K14" s="14">
        <v>2.75</v>
      </c>
      <c r="L14" s="25" t="s">
        <v>3</v>
      </c>
      <c r="M14" s="15">
        <f>IF(K14=0,0,INT(171.91361*((100*K14-125)/100)^1.1))</f>
        <v>268</v>
      </c>
      <c r="N14" s="15"/>
      <c r="O14" s="30"/>
      <c r="P14" s="25" t="s">
        <v>3</v>
      </c>
      <c r="Q14" s="15">
        <f>IF(O14=0,0,INT(83.435373*((100*O14-130)/100)^0.9))</f>
        <v>0</v>
      </c>
      <c r="R14" s="15"/>
      <c r="S14" s="14">
        <v>14.35</v>
      </c>
      <c r="T14" s="25" t="s">
        <v>3</v>
      </c>
      <c r="U14" s="15">
        <f>IF(S14=0,0,INT(24.63917*((100*S14-500)/100)^0.9))</f>
        <v>184</v>
      </c>
      <c r="V14" s="24">
        <f>I14+M14+Q14+U14</f>
        <v>597</v>
      </c>
      <c r="W14"/>
      <c r="X14"/>
      <c r="Z14" s="20"/>
    </row>
    <row r="15" spans="1:26" ht="12.75">
      <c r="A15" s="41">
        <v>10</v>
      </c>
      <c r="B15" t="s">
        <v>75</v>
      </c>
      <c r="C15" t="s">
        <v>86</v>
      </c>
      <c r="D15" t="s">
        <v>38</v>
      </c>
      <c r="E15" s="43">
        <v>2012</v>
      </c>
      <c r="F15" s="33"/>
      <c r="G15" s="45">
        <v>11.42</v>
      </c>
      <c r="H15" s="25" t="s">
        <v>3</v>
      </c>
      <c r="I15" s="15">
        <f>IF(G15=0,0,INT(7.48676*((1460-(G15*100))/100)^2.5))</f>
        <v>135</v>
      </c>
      <c r="J15" s="33"/>
      <c r="K15" s="14">
        <v>2.42</v>
      </c>
      <c r="L15" s="25" t="s">
        <v>3</v>
      </c>
      <c r="M15" s="15">
        <f>IF(K15=0,0,INT(171.91361*((100*K15-125)/100)^1.1))</f>
        <v>204</v>
      </c>
      <c r="N15" s="15"/>
      <c r="O15" s="30"/>
      <c r="P15" s="25" t="s">
        <v>3</v>
      </c>
      <c r="Q15" s="15">
        <f>IF(O15=0,0,INT(83.435373*((100*O15-130)/100)^0.9))</f>
        <v>0</v>
      </c>
      <c r="R15" s="15"/>
      <c r="S15" s="14">
        <v>14.45</v>
      </c>
      <c r="T15" s="25" t="s">
        <v>3</v>
      </c>
      <c r="U15" s="15">
        <f>IF(S15=0,0,INT(24.63917*((100*S15-500)/100)^0.9))</f>
        <v>186</v>
      </c>
      <c r="V15" s="24">
        <f>I15+M15+Q15+U15</f>
        <v>525</v>
      </c>
      <c r="W15"/>
      <c r="X15"/>
      <c r="Z15" s="20"/>
    </row>
    <row r="16" spans="1:26" ht="12.75">
      <c r="A16" s="41">
        <v>11</v>
      </c>
      <c r="B16" t="s">
        <v>95</v>
      </c>
      <c r="C16" t="s">
        <v>47</v>
      </c>
      <c r="D16" t="s">
        <v>37</v>
      </c>
      <c r="E16" s="43">
        <v>2012</v>
      </c>
      <c r="F16" s="33"/>
      <c r="G16" s="45">
        <v>11.6</v>
      </c>
      <c r="H16" s="25" t="s">
        <v>3</v>
      </c>
      <c r="I16" s="15">
        <f>IF(G16=0,0,INT(7.48676*((1460-(G16*100))/100)^2.5))</f>
        <v>116</v>
      </c>
      <c r="J16" s="33"/>
      <c r="K16" s="14">
        <v>2.07</v>
      </c>
      <c r="L16" s="25" t="s">
        <v>3</v>
      </c>
      <c r="M16" s="15">
        <f>IF(K16=0,0,INT(171.91361*((100*K16-125)/100)^1.1))</f>
        <v>138</v>
      </c>
      <c r="N16" s="15"/>
      <c r="O16" s="30"/>
      <c r="P16" s="25" t="s">
        <v>3</v>
      </c>
      <c r="Q16" s="15">
        <f>IF(O16=0,0,INT(83.435373*((100*O16-130)/100)^0.9))</f>
        <v>0</v>
      </c>
      <c r="R16" s="15"/>
      <c r="S16" s="14">
        <v>11.14</v>
      </c>
      <c r="T16" s="25" t="s">
        <v>3</v>
      </c>
      <c r="U16" s="15">
        <f>IF(S16=0,0,INT(24.63917*((100*S16-500)/100)^0.9))</f>
        <v>126</v>
      </c>
      <c r="V16" s="24">
        <f>I16+M16+Q16+U16</f>
        <v>380</v>
      </c>
      <c r="W16"/>
      <c r="X16"/>
      <c r="Z16" s="20"/>
    </row>
    <row r="17" spans="1:24" ht="12.75">
      <c r="A17" s="41">
        <v>12</v>
      </c>
      <c r="B17" t="s">
        <v>96</v>
      </c>
      <c r="C17" t="s">
        <v>219</v>
      </c>
      <c r="D17" t="s">
        <v>32</v>
      </c>
      <c r="E17" s="43">
        <v>2012</v>
      </c>
      <c r="F17" s="33"/>
      <c r="G17" s="45">
        <v>12.29</v>
      </c>
      <c r="H17" s="25" t="s">
        <v>3</v>
      </c>
      <c r="I17" s="15">
        <f>IF(G17=0,0,INT(7.48676*((1460-(G17*100))/100)^2.5))</f>
        <v>60</v>
      </c>
      <c r="J17" s="33"/>
      <c r="K17" s="14">
        <v>2.49</v>
      </c>
      <c r="L17" s="25" t="s">
        <v>3</v>
      </c>
      <c r="M17" s="15">
        <f>IF(K17=0,0,INT(171.91361*((100*K17-125)/100)^1.1))</f>
        <v>217</v>
      </c>
      <c r="N17" s="15"/>
      <c r="O17" s="30"/>
      <c r="P17" s="25" t="s">
        <v>3</v>
      </c>
      <c r="Q17" s="15">
        <f>IF(O17=0,0,INT(83.435373*((100*O17-130)/100)^0.9))</f>
        <v>0</v>
      </c>
      <c r="R17" s="15"/>
      <c r="S17" s="14">
        <v>9.76</v>
      </c>
      <c r="T17" s="25" t="s">
        <v>3</v>
      </c>
      <c r="U17" s="15">
        <f>IF(S17=0,0,INT(24.63917*((100*S17-500)/100)^0.9))</f>
        <v>100</v>
      </c>
      <c r="V17" s="24">
        <f>I17+M17+Q17+U17</f>
        <v>377</v>
      </c>
      <c r="W17" s="3"/>
      <c r="X17" s="3"/>
    </row>
    <row r="18" spans="1:22" ht="12.75">
      <c r="A18" s="41">
        <v>13</v>
      </c>
      <c r="B18" t="s">
        <v>42</v>
      </c>
      <c r="C18" t="s">
        <v>220</v>
      </c>
      <c r="D18" t="s">
        <v>44</v>
      </c>
      <c r="E18" s="43">
        <v>2012</v>
      </c>
      <c r="F18" s="33"/>
      <c r="G18" s="45">
        <v>12.61</v>
      </c>
      <c r="H18" s="25" t="s">
        <v>3</v>
      </c>
      <c r="I18" s="15">
        <f>IF(G18=0,0,INT(7.48676*((1460-(G18*100))/100)^2.5))</f>
        <v>41</v>
      </c>
      <c r="J18" s="33"/>
      <c r="K18" s="14">
        <v>2.08</v>
      </c>
      <c r="L18" s="25" t="s">
        <v>3</v>
      </c>
      <c r="M18" s="15">
        <f>IF(K18=0,0,INT(171.91361*((100*K18-125)/100)^1.1))</f>
        <v>140</v>
      </c>
      <c r="N18" s="15"/>
      <c r="O18" s="30"/>
      <c r="P18" s="25" t="s">
        <v>3</v>
      </c>
      <c r="Q18" s="15">
        <f>IF(O18=0,0,INT(83.435373*((100*O18-130)/100)^0.9))</f>
        <v>0</v>
      </c>
      <c r="R18" s="15"/>
      <c r="S18" s="14">
        <v>11.45</v>
      </c>
      <c r="T18" s="25" t="s">
        <v>3</v>
      </c>
      <c r="U18" s="15">
        <f>IF(S18=0,0,INT(24.63917*((100*S18-500)/100)^0.9))</f>
        <v>131</v>
      </c>
      <c r="V18" s="24">
        <f>I18+M18+Q18+U18</f>
        <v>312</v>
      </c>
    </row>
    <row r="19" spans="1:22" ht="12.75">
      <c r="A19" s="41"/>
      <c r="B19" s="48"/>
      <c r="C19" s="47"/>
      <c r="D19" s="48"/>
      <c r="E19" s="47"/>
      <c r="F19" s="52"/>
      <c r="G19" s="45"/>
      <c r="H19" s="25"/>
      <c r="I19" s="15"/>
      <c r="J19" s="33"/>
      <c r="K19" s="14"/>
      <c r="L19" s="25"/>
      <c r="M19" s="15"/>
      <c r="N19" s="15"/>
      <c r="O19" s="30"/>
      <c r="P19" s="25"/>
      <c r="Q19" s="15"/>
      <c r="R19" s="15"/>
      <c r="S19" s="14"/>
      <c r="T19" s="25"/>
      <c r="U19" s="15"/>
      <c r="V19" s="24"/>
    </row>
    <row r="20" spans="1:22" ht="12.75">
      <c r="A20" s="41"/>
      <c r="B20" s="47"/>
      <c r="C20" s="47"/>
      <c r="D20" s="50"/>
      <c r="E20" s="47"/>
      <c r="F20" s="52"/>
      <c r="G20" s="45"/>
      <c r="H20" s="25"/>
      <c r="I20" s="15"/>
      <c r="J20" s="33"/>
      <c r="K20" s="14"/>
      <c r="L20" s="25"/>
      <c r="M20" s="15"/>
      <c r="N20" s="15"/>
      <c r="O20" s="30"/>
      <c r="P20" s="25"/>
      <c r="Q20" s="15"/>
      <c r="R20" s="15"/>
      <c r="S20" s="14"/>
      <c r="T20" s="25"/>
      <c r="U20" s="15"/>
      <c r="V20" s="24"/>
    </row>
    <row r="21" spans="1:22" ht="12.75">
      <c r="A21" s="41"/>
      <c r="B21" s="48"/>
      <c r="C21" s="47"/>
      <c r="D21" s="48"/>
      <c r="E21" s="47"/>
      <c r="F21" s="52"/>
      <c r="G21" s="45"/>
      <c r="H21" s="25"/>
      <c r="I21" s="15"/>
      <c r="J21" s="33"/>
      <c r="K21" s="14"/>
      <c r="L21" s="25"/>
      <c r="M21" s="15"/>
      <c r="N21" s="15"/>
      <c r="O21" s="30"/>
      <c r="P21" s="25"/>
      <c r="Q21" s="15"/>
      <c r="R21" s="15"/>
      <c r="S21" s="14"/>
      <c r="T21" s="25"/>
      <c r="U21" s="15"/>
      <c r="V21" s="24"/>
    </row>
    <row r="22" spans="1:22" ht="12.75">
      <c r="A22" s="41"/>
      <c r="B22" s="47"/>
      <c r="C22" s="47"/>
      <c r="D22" s="50"/>
      <c r="E22" s="47"/>
      <c r="F22" s="52"/>
      <c r="G22" s="45"/>
      <c r="H22" s="25"/>
      <c r="I22" s="15"/>
      <c r="J22" s="33"/>
      <c r="K22" s="14"/>
      <c r="L22" s="25"/>
      <c r="M22" s="15"/>
      <c r="N22" s="15"/>
      <c r="O22" s="30"/>
      <c r="P22" s="25"/>
      <c r="Q22" s="15"/>
      <c r="R22" s="15"/>
      <c r="S22" s="14"/>
      <c r="T22" s="25"/>
      <c r="U22" s="15"/>
      <c r="V22" s="24"/>
    </row>
    <row r="23" spans="1:22" ht="12.75">
      <c r="A23" s="41"/>
      <c r="B23" s="48"/>
      <c r="C23" s="47"/>
      <c r="D23" s="48"/>
      <c r="E23" s="47"/>
      <c r="F23" s="33"/>
      <c r="G23" s="45"/>
      <c r="H23" s="25"/>
      <c r="I23" s="15"/>
      <c r="J23" s="33"/>
      <c r="K23" s="14"/>
      <c r="L23" s="25"/>
      <c r="M23" s="15"/>
      <c r="N23" s="15"/>
      <c r="O23" s="30"/>
      <c r="P23" s="25"/>
      <c r="Q23" s="15"/>
      <c r="R23" s="15"/>
      <c r="S23" s="14"/>
      <c r="T23" s="25"/>
      <c r="U23" s="15"/>
      <c r="V23" s="24"/>
    </row>
    <row r="24" spans="1:22" ht="12.75">
      <c r="A24" s="41"/>
      <c r="B24" s="47"/>
      <c r="C24" s="47"/>
      <c r="D24" s="48"/>
      <c r="E24" s="47"/>
      <c r="F24" s="52"/>
      <c r="G24" s="45"/>
      <c r="H24" s="25"/>
      <c r="I24" s="15"/>
      <c r="J24" s="33"/>
      <c r="K24" s="14"/>
      <c r="L24" s="25"/>
      <c r="M24" s="15"/>
      <c r="N24" s="15"/>
      <c r="O24" s="30"/>
      <c r="P24" s="25"/>
      <c r="Q24" s="15"/>
      <c r="R24" s="15"/>
      <c r="S24" s="14"/>
      <c r="T24" s="25"/>
      <c r="U24" s="15"/>
      <c r="V24" s="24"/>
    </row>
    <row r="25" spans="1:22" ht="12.75">
      <c r="A25" s="41"/>
      <c r="B25" s="47"/>
      <c r="C25" s="47"/>
      <c r="D25" s="47"/>
      <c r="E25" s="47"/>
      <c r="F25" s="52"/>
      <c r="G25" s="45"/>
      <c r="H25" s="25"/>
      <c r="I25" s="15"/>
      <c r="J25" s="33"/>
      <c r="K25" s="14"/>
      <c r="L25" s="25"/>
      <c r="M25" s="15"/>
      <c r="N25" s="15"/>
      <c r="O25" s="30"/>
      <c r="P25" s="25"/>
      <c r="Q25" s="15"/>
      <c r="R25" s="15"/>
      <c r="S25" s="14"/>
      <c r="T25" s="25"/>
      <c r="U25" s="15"/>
      <c r="V25" s="24"/>
    </row>
    <row r="26" spans="1:22" ht="12.75">
      <c r="A26" s="41"/>
      <c r="B26" s="47"/>
      <c r="C26" s="47"/>
      <c r="D26" s="49"/>
      <c r="E26" s="47"/>
      <c r="F26" s="54"/>
      <c r="G26" s="45"/>
      <c r="H26" s="25"/>
      <c r="I26" s="15"/>
      <c r="J26" s="33"/>
      <c r="K26" s="14"/>
      <c r="L26" s="25"/>
      <c r="M26" s="15"/>
      <c r="N26" s="15"/>
      <c r="O26" s="30"/>
      <c r="P26" s="25"/>
      <c r="Q26" s="15"/>
      <c r="R26" s="15"/>
      <c r="S26" s="14"/>
      <c r="T26" s="25"/>
      <c r="U26" s="15"/>
      <c r="V26" s="24"/>
    </row>
    <row r="27" spans="1:22" ht="12.75">
      <c r="A27" s="41"/>
      <c r="B27" s="48"/>
      <c r="C27" s="47"/>
      <c r="D27" s="48"/>
      <c r="E27" s="47"/>
      <c r="F27" s="33"/>
      <c r="G27" s="45"/>
      <c r="H27" s="25"/>
      <c r="I27" s="15"/>
      <c r="J27" s="33"/>
      <c r="K27" s="14"/>
      <c r="L27" s="25"/>
      <c r="M27" s="15"/>
      <c r="N27" s="15"/>
      <c r="O27" s="30"/>
      <c r="P27" s="25"/>
      <c r="Q27" s="15"/>
      <c r="R27" s="15"/>
      <c r="S27" s="14"/>
      <c r="T27" s="25"/>
      <c r="U27" s="15"/>
      <c r="V27" s="24"/>
    </row>
    <row r="28" spans="1:22" ht="12.75">
      <c r="A28" s="41"/>
      <c r="B28" s="51"/>
      <c r="C28" s="51"/>
      <c r="D28" s="51"/>
      <c r="E28" s="53"/>
      <c r="F28" s="52"/>
      <c r="G28" s="45"/>
      <c r="H28" s="25"/>
      <c r="I28" s="15"/>
      <c r="J28" s="33"/>
      <c r="K28" s="14"/>
      <c r="L28" s="25"/>
      <c r="M28" s="15"/>
      <c r="N28" s="15"/>
      <c r="O28" s="30"/>
      <c r="P28" s="25"/>
      <c r="Q28" s="15"/>
      <c r="R28" s="15"/>
      <c r="S28" s="14"/>
      <c r="T28" s="25"/>
      <c r="U28" s="15"/>
      <c r="V28" s="24"/>
    </row>
    <row r="29" spans="1:22" ht="12.75">
      <c r="A29" s="41"/>
      <c r="B29" s="47"/>
      <c r="C29" s="47"/>
      <c r="D29" s="50"/>
      <c r="E29" s="47"/>
      <c r="F29" s="52"/>
      <c r="G29" s="45"/>
      <c r="H29" s="25"/>
      <c r="I29" s="15"/>
      <c r="J29" s="33"/>
      <c r="K29" s="14"/>
      <c r="L29" s="25"/>
      <c r="M29" s="15"/>
      <c r="N29" s="15"/>
      <c r="O29" s="30"/>
      <c r="P29" s="25"/>
      <c r="Q29" s="15"/>
      <c r="R29" s="15"/>
      <c r="S29" s="14"/>
      <c r="T29" s="25"/>
      <c r="U29" s="15"/>
      <c r="V29" s="24"/>
    </row>
    <row r="30" spans="1:22" ht="12.75">
      <c r="A30" s="41"/>
      <c r="B30" s="47"/>
      <c r="C30" s="47"/>
      <c r="D30" s="48"/>
      <c r="E30" s="47"/>
      <c r="F30" s="52"/>
      <c r="G30" s="45"/>
      <c r="H30" s="25"/>
      <c r="I30" s="15"/>
      <c r="J30" s="33"/>
      <c r="K30" s="14"/>
      <c r="L30" s="25"/>
      <c r="M30" s="15"/>
      <c r="N30" s="15"/>
      <c r="O30" s="30"/>
      <c r="P30" s="25"/>
      <c r="Q30" s="15"/>
      <c r="R30" s="15"/>
      <c r="S30" s="14"/>
      <c r="T30" s="25"/>
      <c r="U30" s="15"/>
      <c r="V30" s="24"/>
    </row>
    <row r="31" spans="1:22" ht="12.75">
      <c r="A31" s="41"/>
      <c r="B31" s="47"/>
      <c r="C31" s="47"/>
      <c r="D31" s="48"/>
      <c r="E31" s="47"/>
      <c r="F31" s="52"/>
      <c r="G31" s="45"/>
      <c r="H31" s="25"/>
      <c r="I31" s="15"/>
      <c r="J31" s="33"/>
      <c r="K31" s="14"/>
      <c r="L31" s="25"/>
      <c r="M31" s="15"/>
      <c r="N31" s="15"/>
      <c r="O31" s="30"/>
      <c r="P31" s="25"/>
      <c r="Q31" s="15"/>
      <c r="R31" s="15"/>
      <c r="S31" s="14"/>
      <c r="T31" s="25"/>
      <c r="U31" s="15"/>
      <c r="V31" s="24"/>
    </row>
    <row r="32" spans="2:6" ht="12.75">
      <c r="B32" s="51"/>
      <c r="C32" s="51"/>
      <c r="D32" s="51"/>
      <c r="E32" s="52"/>
      <c r="F32" s="52"/>
    </row>
  </sheetData>
  <sheetProtection/>
  <mergeCells count="3">
    <mergeCell ref="A1:V1"/>
    <mergeCell ref="A2:V2"/>
    <mergeCell ref="O4:U4"/>
  </mergeCells>
  <printOptions/>
  <pageMargins left="0.7086614173228347" right="0.7086614173228347" top="0.7874015748031497" bottom="0.7874015748031497" header="0.31496062992125984" footer="0.31496062992125984"/>
  <pageSetup fitToHeight="9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="150" zoomScaleNormal="150" zoomScalePageLayoutView="0" workbookViewId="0" topLeftCell="A2">
      <selection activeCell="S6" sqref="S6"/>
    </sheetView>
  </sheetViews>
  <sheetFormatPr defaultColWidth="11.421875" defaultRowHeight="12.75"/>
  <cols>
    <col min="1" max="1" width="5.7109375" style="7" bestFit="1" customWidth="1"/>
    <col min="2" max="2" width="11.140625" style="5" customWidth="1"/>
    <col min="3" max="3" width="12.28125" style="5" customWidth="1"/>
    <col min="4" max="4" width="17.00390625" style="5" customWidth="1"/>
    <col min="5" max="5" width="5.140625" style="35" bestFit="1" customWidth="1"/>
    <col min="6" max="6" width="1.28515625" style="35" customWidth="1"/>
    <col min="7" max="7" width="7.2812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11.421875" style="5" bestFit="1" customWidth="1"/>
    <col min="16" max="16" width="2.140625" style="10" customWidth="1"/>
    <col min="17" max="17" width="4.421875" style="19" bestFit="1" customWidth="1"/>
    <col min="18" max="18" width="1.421875" style="19" customWidth="1"/>
    <col min="19" max="19" width="9.28125" style="5" bestFit="1" customWidth="1"/>
    <col min="20" max="20" width="2.140625" style="10" customWidth="1"/>
    <col min="21" max="21" width="4.421875" style="19" bestFit="1" customWidth="1"/>
    <col min="22" max="22" width="7.710937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21"/>
      <c r="X1" s="21"/>
      <c r="Y1" s="21"/>
    </row>
    <row r="2" spans="1:25" s="36" customFormat="1" ht="18.7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1"/>
      <c r="X2" s="21"/>
      <c r="Y2" s="21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1"/>
      <c r="X3" s="21"/>
      <c r="Y3" s="21"/>
    </row>
    <row r="4" spans="1:24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29"/>
      <c r="N4" s="29"/>
      <c r="O4" s="61" t="s">
        <v>12</v>
      </c>
      <c r="P4" s="62"/>
      <c r="Q4" s="62"/>
      <c r="R4" s="62"/>
      <c r="S4" s="62"/>
      <c r="T4" s="62"/>
      <c r="U4" s="63"/>
      <c r="V4" s="32"/>
      <c r="W4"/>
      <c r="X4"/>
    </row>
    <row r="5" spans="1:22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15</v>
      </c>
      <c r="P5" s="23" t="s">
        <v>3</v>
      </c>
      <c r="Q5" s="17" t="s">
        <v>2</v>
      </c>
      <c r="R5" s="17"/>
      <c r="S5" s="29" t="s">
        <v>11</v>
      </c>
      <c r="T5" s="23" t="s">
        <v>3</v>
      </c>
      <c r="U5" s="17" t="s">
        <v>2</v>
      </c>
      <c r="V5" s="8" t="s">
        <v>4</v>
      </c>
    </row>
    <row r="6" spans="1:26" ht="12.75">
      <c r="A6" s="41">
        <v>1</v>
      </c>
      <c r="B6" t="s">
        <v>110</v>
      </c>
      <c r="C6" t="s">
        <v>111</v>
      </c>
      <c r="D6" t="s">
        <v>130</v>
      </c>
      <c r="E6" s="43">
        <v>2011</v>
      </c>
      <c r="F6" s="52"/>
      <c r="G6" s="45">
        <v>9.62</v>
      </c>
      <c r="H6" s="26" t="s">
        <v>3</v>
      </c>
      <c r="I6" s="15">
        <f>IF(G6=0,0,INT(7.48676*((1460-(G6*100))/100)^2.5))</f>
        <v>414</v>
      </c>
      <c r="J6" s="33"/>
      <c r="K6" s="14">
        <v>3.3</v>
      </c>
      <c r="L6" s="25" t="s">
        <v>3</v>
      </c>
      <c r="M6" s="15">
        <f>IF(K6=0,0,INT(171.91361*((100*K6-125)/100)^1.1))</f>
        <v>378</v>
      </c>
      <c r="N6" s="15"/>
      <c r="O6" s="30">
        <v>6.1</v>
      </c>
      <c r="P6" s="25" t="s">
        <v>3</v>
      </c>
      <c r="Q6" s="15">
        <f>IF(O6=0,0,INT(83.435373*((100*O6-130)/100)^0.9))</f>
        <v>342</v>
      </c>
      <c r="R6" s="15"/>
      <c r="S6" s="14"/>
      <c r="T6" s="25" t="s">
        <v>3</v>
      </c>
      <c r="U6" s="15">
        <f>IF(S6=0,0,INT(24.63917*((100*S6-500)/100)^0.9))</f>
        <v>0</v>
      </c>
      <c r="V6" s="24">
        <f>I6+M6+Q6+U6</f>
        <v>1134</v>
      </c>
      <c r="W6"/>
      <c r="X6"/>
      <c r="Z6" s="20"/>
    </row>
    <row r="7" spans="1:26" ht="12.75">
      <c r="A7" s="41">
        <v>2</v>
      </c>
      <c r="B7" t="s">
        <v>106</v>
      </c>
      <c r="C7" t="s">
        <v>107</v>
      </c>
      <c r="D7" t="s">
        <v>37</v>
      </c>
      <c r="E7" s="43">
        <v>2011</v>
      </c>
      <c r="F7" s="54"/>
      <c r="G7" s="45">
        <v>9.91</v>
      </c>
      <c r="H7" s="25" t="s">
        <v>3</v>
      </c>
      <c r="I7" s="15">
        <f>IF(G7=0,0,INT(7.48676*((1460-(G7*100))/100)^2.5))</f>
        <v>356</v>
      </c>
      <c r="J7" s="33"/>
      <c r="K7" s="14">
        <v>3.12</v>
      </c>
      <c r="L7" s="25" t="s">
        <v>3</v>
      </c>
      <c r="M7" s="15">
        <f>IF(K7=0,0,INT(171.91361*((100*K7-125)/100)^1.1))</f>
        <v>342</v>
      </c>
      <c r="N7" s="15"/>
      <c r="O7" s="30"/>
      <c r="P7" s="25" t="s">
        <v>3</v>
      </c>
      <c r="Q7" s="15">
        <f>IF(O7=0,0,INT(83.435373*((100*O7-130)/100)^0.9))</f>
        <v>0</v>
      </c>
      <c r="R7" s="15"/>
      <c r="S7" s="14">
        <v>17.72</v>
      </c>
      <c r="T7" s="25" t="s">
        <v>3</v>
      </c>
      <c r="U7" s="15">
        <f>IF(S7=0,0,INT(24.63917*((100*S7-500)/100)^0.9))</f>
        <v>243</v>
      </c>
      <c r="V7" s="24">
        <f>I7+M7+Q7+U7</f>
        <v>941</v>
      </c>
      <c r="W7"/>
      <c r="X7"/>
      <c r="Z7" s="20"/>
    </row>
    <row r="8" spans="1:26" ht="12.75">
      <c r="A8" s="41">
        <v>3</v>
      </c>
      <c r="B8" t="s">
        <v>55</v>
      </c>
      <c r="C8" t="s">
        <v>136</v>
      </c>
      <c r="D8" t="s">
        <v>44</v>
      </c>
      <c r="E8" s="43">
        <v>2011</v>
      </c>
      <c r="F8" s="52"/>
      <c r="G8" s="45">
        <v>10.38</v>
      </c>
      <c r="H8" s="25" t="s">
        <v>3</v>
      </c>
      <c r="I8" s="15">
        <f>IF(G8=0,0,INT(7.48676*((1460-(G8*100))/100)^2.5))</f>
        <v>273</v>
      </c>
      <c r="J8" s="33"/>
      <c r="K8" s="14">
        <v>3.07</v>
      </c>
      <c r="L8" s="25" t="s">
        <v>3</v>
      </c>
      <c r="M8" s="15">
        <f>IF(K8=0,0,INT(171.91361*((100*K8-125)/100)^1.1))</f>
        <v>332</v>
      </c>
      <c r="N8" s="15"/>
      <c r="O8" s="30"/>
      <c r="P8" s="25" t="s">
        <v>3</v>
      </c>
      <c r="Q8" s="15">
        <f>IF(O8=0,0,INT(83.435373*((100*O8-130)/100)^0.9))</f>
        <v>0</v>
      </c>
      <c r="R8" s="15"/>
      <c r="S8" s="14">
        <v>19.42</v>
      </c>
      <c r="T8" s="25" t="s">
        <v>3</v>
      </c>
      <c r="U8" s="15">
        <f>IF(S8=0,0,INT(24.63917*((100*S8-500)/100)^0.9))</f>
        <v>272</v>
      </c>
      <c r="V8" s="24">
        <f>I8+M8+Q8+U8</f>
        <v>877</v>
      </c>
      <c r="W8"/>
      <c r="X8"/>
      <c r="Z8" s="20"/>
    </row>
    <row r="9" spans="1:26" ht="12.75">
      <c r="A9" s="41">
        <v>4</v>
      </c>
      <c r="B9" t="s">
        <v>62</v>
      </c>
      <c r="C9" t="s">
        <v>104</v>
      </c>
      <c r="D9" t="s">
        <v>37</v>
      </c>
      <c r="E9" s="43">
        <v>2011</v>
      </c>
      <c r="F9" s="52"/>
      <c r="G9" s="45">
        <v>11.01</v>
      </c>
      <c r="H9" s="25" t="s">
        <v>3</v>
      </c>
      <c r="I9" s="15">
        <f>IF(G9=0,0,INT(7.48676*((1460-(G9*100))/100)^2.5))</f>
        <v>182</v>
      </c>
      <c r="J9" s="33"/>
      <c r="K9" s="14">
        <v>3.15</v>
      </c>
      <c r="L9" s="25" t="s">
        <v>3</v>
      </c>
      <c r="M9" s="15">
        <f>IF(K9=0,0,INT(171.91361*((100*K9-125)/100)^1.1))</f>
        <v>348</v>
      </c>
      <c r="N9" s="15"/>
      <c r="O9" s="30"/>
      <c r="P9" s="25" t="s">
        <v>3</v>
      </c>
      <c r="Q9" s="15">
        <f>IF(O9=0,0,INT(83.435373*((100*O9-130)/100)^0.9))</f>
        <v>0</v>
      </c>
      <c r="R9" s="15"/>
      <c r="S9" s="14">
        <v>19.38</v>
      </c>
      <c r="T9" s="25" t="s">
        <v>3</v>
      </c>
      <c r="U9" s="15">
        <f>IF(S9=0,0,INT(24.63917*((100*S9-500)/100)^0.9))</f>
        <v>271</v>
      </c>
      <c r="V9" s="24">
        <f>I9+M9+Q9+U9</f>
        <v>801</v>
      </c>
      <c r="W9"/>
      <c r="X9"/>
      <c r="Z9" s="20"/>
    </row>
    <row r="10" spans="1:26" ht="12.75">
      <c r="A10" s="41">
        <v>5</v>
      </c>
      <c r="B10" t="s">
        <v>97</v>
      </c>
      <c r="C10" t="s">
        <v>98</v>
      </c>
      <c r="D10" t="s">
        <v>38</v>
      </c>
      <c r="E10" s="43">
        <v>2011</v>
      </c>
      <c r="F10" s="33"/>
      <c r="G10" s="45">
        <v>10.64</v>
      </c>
      <c r="H10" s="25" t="s">
        <v>3</v>
      </c>
      <c r="I10" s="15">
        <f>IF(G10=0,0,INT(7.48676*((1460-(G10*100))/100)^2.5))</f>
        <v>233</v>
      </c>
      <c r="J10" s="33"/>
      <c r="K10" s="14">
        <v>2.63</v>
      </c>
      <c r="L10" s="25" t="s">
        <v>3</v>
      </c>
      <c r="M10" s="15">
        <f>IF(K10=0,0,INT(171.91361*((100*K10-125)/100)^1.1))</f>
        <v>245</v>
      </c>
      <c r="N10" s="15"/>
      <c r="O10" s="30"/>
      <c r="P10" s="25" t="s">
        <v>3</v>
      </c>
      <c r="Q10" s="15">
        <f>IF(O10=0,0,INT(83.435373*((100*O10-130)/100)^0.9))</f>
        <v>0</v>
      </c>
      <c r="R10" s="15"/>
      <c r="S10" s="14">
        <v>21.4</v>
      </c>
      <c r="T10" s="25" t="s">
        <v>3</v>
      </c>
      <c r="U10" s="15">
        <f>IF(S10=0,0,INT(24.63917*((100*S10-500)/100)^0.9))</f>
        <v>305</v>
      </c>
      <c r="V10" s="24">
        <f>I10+M10+Q10+U10</f>
        <v>783</v>
      </c>
      <c r="W10"/>
      <c r="X10"/>
      <c r="Z10" s="20"/>
    </row>
    <row r="11" spans="1:26" ht="12.75">
      <c r="A11" s="41">
        <v>6</v>
      </c>
      <c r="B11" t="s">
        <v>100</v>
      </c>
      <c r="C11" t="s">
        <v>101</v>
      </c>
      <c r="D11" t="s">
        <v>53</v>
      </c>
      <c r="E11" s="43">
        <v>2011</v>
      </c>
      <c r="F11" s="52"/>
      <c r="G11" s="45">
        <v>10.67</v>
      </c>
      <c r="H11" s="25" t="s">
        <v>3</v>
      </c>
      <c r="I11" s="15">
        <f>IF(G11=0,0,INT(7.48676*((1460-(G11*100))/100)^2.5))</f>
        <v>229</v>
      </c>
      <c r="J11" s="33"/>
      <c r="K11" s="14">
        <v>3.27</v>
      </c>
      <c r="L11" s="25" t="s">
        <v>3</v>
      </c>
      <c r="M11" s="15">
        <f>IF(K11=0,0,INT(171.91361*((100*K11-125)/100)^1.1))</f>
        <v>372</v>
      </c>
      <c r="N11" s="15"/>
      <c r="O11" s="30"/>
      <c r="P11" s="25" t="s">
        <v>3</v>
      </c>
      <c r="Q11" s="15">
        <f>IF(O11=0,0,INT(83.435373*((100*O11-130)/100)^0.9))</f>
        <v>0</v>
      </c>
      <c r="R11" s="15"/>
      <c r="S11" s="14">
        <v>13.15</v>
      </c>
      <c r="T11" s="25" t="s">
        <v>3</v>
      </c>
      <c r="U11" s="15">
        <f>IF(S11=0,0,INT(24.63917*((100*S11-500)/100)^0.9))</f>
        <v>162</v>
      </c>
      <c r="V11" s="24">
        <f>I11+M11+Q11+U11</f>
        <v>763</v>
      </c>
      <c r="W11"/>
      <c r="X11"/>
      <c r="Z11" s="20"/>
    </row>
    <row r="12" spans="1:26" ht="12.75">
      <c r="A12" s="41">
        <v>7</v>
      </c>
      <c r="B12" t="s">
        <v>73</v>
      </c>
      <c r="C12" t="s">
        <v>61</v>
      </c>
      <c r="D12" t="s">
        <v>130</v>
      </c>
      <c r="E12" s="43">
        <v>2011</v>
      </c>
      <c r="F12" s="52"/>
      <c r="G12" s="45">
        <v>10.83</v>
      </c>
      <c r="H12" s="25" t="s">
        <v>3</v>
      </c>
      <c r="I12" s="15">
        <f>IF(G12=0,0,INT(7.48676*((1460-(G12*100))/100)^2.5))</f>
        <v>206</v>
      </c>
      <c r="J12" s="33"/>
      <c r="K12" s="14">
        <v>2.94</v>
      </c>
      <c r="L12" s="25" t="s">
        <v>3</v>
      </c>
      <c r="M12" s="15">
        <f>IF(K12=0,0,INT(171.91361*((100*K12-125)/100)^1.1))</f>
        <v>306</v>
      </c>
      <c r="N12" s="15"/>
      <c r="O12" s="30"/>
      <c r="P12" s="25" t="s">
        <v>3</v>
      </c>
      <c r="Q12" s="15">
        <f>IF(O12=0,0,INT(83.435373*((100*O12-130)/100)^0.9))</f>
        <v>0</v>
      </c>
      <c r="R12" s="15"/>
      <c r="S12" s="14">
        <v>17.25</v>
      </c>
      <c r="T12" s="25" t="s">
        <v>3</v>
      </c>
      <c r="U12" s="15">
        <f>IF(S12=0,0,INT(24.63917*((100*S12-500)/100)^0.9))</f>
        <v>234</v>
      </c>
      <c r="V12" s="24">
        <f>I12+M12+Q12+U12</f>
        <v>746</v>
      </c>
      <c r="W12"/>
      <c r="X12"/>
      <c r="Z12" s="20"/>
    </row>
    <row r="13" spans="1:26" ht="12.75">
      <c r="A13" s="41">
        <v>8</v>
      </c>
      <c r="B13" t="s">
        <v>131</v>
      </c>
      <c r="C13" t="s">
        <v>132</v>
      </c>
      <c r="D13" t="s">
        <v>144</v>
      </c>
      <c r="E13" s="43">
        <v>2011</v>
      </c>
      <c r="F13" s="52"/>
      <c r="G13" s="45">
        <v>10.66</v>
      </c>
      <c r="H13" s="25" t="s">
        <v>3</v>
      </c>
      <c r="I13" s="15">
        <f>IF(G13=0,0,INT(7.48676*((1460-(G13*100))/100)^2.5))</f>
        <v>230</v>
      </c>
      <c r="J13" s="33"/>
      <c r="K13" s="14">
        <v>2.65</v>
      </c>
      <c r="L13" s="25" t="s">
        <v>3</v>
      </c>
      <c r="M13" s="15">
        <f>IF(K13=0,0,INT(171.91361*((100*K13-125)/100)^1.1))</f>
        <v>248</v>
      </c>
      <c r="N13" s="15"/>
      <c r="O13" s="30"/>
      <c r="P13" s="25" t="s">
        <v>3</v>
      </c>
      <c r="Q13" s="15">
        <f>IF(O13=0,0,INT(83.435373*((100*O13-130)/100)^0.9))</f>
        <v>0</v>
      </c>
      <c r="R13" s="15"/>
      <c r="S13" s="14">
        <v>17.05</v>
      </c>
      <c r="T13" s="25" t="s">
        <v>3</v>
      </c>
      <c r="U13" s="15">
        <f>IF(S13=0,0,INT(24.63917*((100*S13-500)/100)^0.9))</f>
        <v>231</v>
      </c>
      <c r="V13" s="24">
        <f>I13+M13+Q13+U13</f>
        <v>709</v>
      </c>
      <c r="W13"/>
      <c r="X13"/>
      <c r="Z13" s="20"/>
    </row>
    <row r="14" spans="1:24" ht="12.75">
      <c r="A14" s="41">
        <v>9</v>
      </c>
      <c r="B14" t="s">
        <v>198</v>
      </c>
      <c r="C14" t="s">
        <v>47</v>
      </c>
      <c r="D14" t="s">
        <v>144</v>
      </c>
      <c r="E14" s="43">
        <v>2011</v>
      </c>
      <c r="F14" s="33"/>
      <c r="G14" s="45">
        <v>10.43</v>
      </c>
      <c r="H14" s="25" t="s">
        <v>3</v>
      </c>
      <c r="I14" s="15">
        <f>IF(G14=0,0,INT(7.48676*((1460-(G14*100))/100)^2.5))</f>
        <v>265</v>
      </c>
      <c r="J14" s="33"/>
      <c r="K14" s="14">
        <v>2.53</v>
      </c>
      <c r="L14" s="25" t="s">
        <v>3</v>
      </c>
      <c r="M14" s="15">
        <f>IF(K14=0,0,INT(171.91361*((100*K14-125)/100)^1.1))</f>
        <v>225</v>
      </c>
      <c r="N14" s="15"/>
      <c r="O14" s="30"/>
      <c r="P14" s="25" t="s">
        <v>3</v>
      </c>
      <c r="Q14" s="15">
        <f>IF(O14=0,0,INT(83.435373*((100*O14-130)/100)^0.9))</f>
        <v>0</v>
      </c>
      <c r="R14" s="15"/>
      <c r="S14" s="14">
        <v>15.1</v>
      </c>
      <c r="T14" s="25" t="s">
        <v>3</v>
      </c>
      <c r="U14" s="15">
        <f>IF(S14=0,0,INT(24.63917*((100*S14-500)/100)^0.9))</f>
        <v>197</v>
      </c>
      <c r="V14" s="24">
        <f>I14+M14+Q14+U14</f>
        <v>687</v>
      </c>
      <c r="W14" s="3"/>
      <c r="X14" s="3"/>
    </row>
    <row r="15" spans="1:22" ht="12.75">
      <c r="A15" s="41">
        <v>10</v>
      </c>
      <c r="B15" t="s">
        <v>108</v>
      </c>
      <c r="C15" t="s">
        <v>109</v>
      </c>
      <c r="D15" t="s">
        <v>37</v>
      </c>
      <c r="E15" s="43">
        <v>2011</v>
      </c>
      <c r="F15" s="54"/>
      <c r="G15" s="45">
        <v>12.05</v>
      </c>
      <c r="H15" s="25" t="s">
        <v>3</v>
      </c>
      <c r="I15" s="15">
        <f>IF(G15=0,0,INT(7.48676*((1460-(G15*100))/100)^2.5))</f>
        <v>77</v>
      </c>
      <c r="J15" s="33"/>
      <c r="K15" s="14">
        <v>2.99</v>
      </c>
      <c r="L15" s="25" t="s">
        <v>3</v>
      </c>
      <c r="M15" s="15">
        <f>IF(K15=0,0,INT(171.91361*((100*K15-125)/100)^1.1))</f>
        <v>316</v>
      </c>
      <c r="N15" s="15"/>
      <c r="O15" s="30"/>
      <c r="P15" s="25" t="s">
        <v>3</v>
      </c>
      <c r="Q15" s="15">
        <f>IF(O15=0,0,INT(83.435373*((100*O15-130)/100)^0.9))</f>
        <v>0</v>
      </c>
      <c r="R15" s="15"/>
      <c r="S15" s="14">
        <v>20.39</v>
      </c>
      <c r="T15" s="25" t="s">
        <v>3</v>
      </c>
      <c r="U15" s="15">
        <f>IF(S15=0,0,INT(24.63917*((100*S15-500)/100)^0.9))</f>
        <v>288</v>
      </c>
      <c r="V15" s="24">
        <f>I15+M15+Q15+U15</f>
        <v>681</v>
      </c>
    </row>
    <row r="16" spans="1:22" ht="12.75">
      <c r="A16" s="41">
        <v>11</v>
      </c>
      <c r="B16" t="s">
        <v>99</v>
      </c>
      <c r="C16" t="s">
        <v>47</v>
      </c>
      <c r="D16" t="s">
        <v>53</v>
      </c>
      <c r="E16" s="43">
        <v>2011</v>
      </c>
      <c r="F16" s="52"/>
      <c r="G16" s="45">
        <v>10.84</v>
      </c>
      <c r="H16" s="25" t="s">
        <v>3</v>
      </c>
      <c r="I16" s="15">
        <f>IF(G16=0,0,INT(7.48676*((1460-(G16*100))/100)^2.5))</f>
        <v>205</v>
      </c>
      <c r="J16" s="33"/>
      <c r="K16" s="14">
        <v>2.86</v>
      </c>
      <c r="L16" s="25" t="s">
        <v>3</v>
      </c>
      <c r="M16" s="15">
        <f>IF(K16=0,0,INT(171.91361*((100*K16-125)/100)^1.1))</f>
        <v>290</v>
      </c>
      <c r="N16" s="15"/>
      <c r="O16" s="30"/>
      <c r="P16" s="25" t="s">
        <v>3</v>
      </c>
      <c r="Q16" s="15">
        <f>IF(O16=0,0,INT(83.435373*((100*O16-130)/100)^0.9))</f>
        <v>0</v>
      </c>
      <c r="R16" s="15"/>
      <c r="S16" s="14">
        <v>12.4</v>
      </c>
      <c r="T16" s="25" t="s">
        <v>3</v>
      </c>
      <c r="U16" s="15">
        <f>IF(S16=0,0,INT(24.63917*((100*S16-500)/100)^0.9))</f>
        <v>149</v>
      </c>
      <c r="V16" s="24">
        <f>I16+M16+Q16+U16</f>
        <v>644</v>
      </c>
    </row>
    <row r="17" spans="1:22" ht="12.75">
      <c r="A17" s="41">
        <v>12</v>
      </c>
      <c r="B17" t="s">
        <v>102</v>
      </c>
      <c r="C17" t="s">
        <v>103</v>
      </c>
      <c r="D17" t="s">
        <v>53</v>
      </c>
      <c r="E17" s="43">
        <v>2011</v>
      </c>
      <c r="F17" s="33"/>
      <c r="G17" s="45">
        <v>10.73</v>
      </c>
      <c r="H17" s="25" t="s">
        <v>3</v>
      </c>
      <c r="I17" s="15">
        <f>IF(G17=0,0,INT(7.48676*((1460-(G17*100))/100)^2.5))</f>
        <v>220</v>
      </c>
      <c r="J17" s="33"/>
      <c r="K17" s="14">
        <v>2.42</v>
      </c>
      <c r="L17" s="25" t="s">
        <v>3</v>
      </c>
      <c r="M17" s="15">
        <f>IF(K17=0,0,INT(171.91361*((100*K17-125)/100)^1.1))</f>
        <v>204</v>
      </c>
      <c r="N17" s="15"/>
      <c r="O17" s="30"/>
      <c r="P17" s="25" t="s">
        <v>3</v>
      </c>
      <c r="Q17" s="15">
        <f>IF(O17=0,0,INT(83.435373*((100*O17-130)/100)^0.9))</f>
        <v>0</v>
      </c>
      <c r="R17" s="15"/>
      <c r="S17" s="14">
        <v>13.85</v>
      </c>
      <c r="T17" s="25" t="s">
        <v>3</v>
      </c>
      <c r="U17" s="15">
        <f>IF(S17=0,0,INT(24.63917*((100*S17-500)/100)^0.9))</f>
        <v>175</v>
      </c>
      <c r="V17" s="24">
        <f>I17+M17+Q17+U17</f>
        <v>599</v>
      </c>
    </row>
    <row r="18" spans="1:22" ht="12.75">
      <c r="A18" s="41">
        <v>13</v>
      </c>
      <c r="B18" t="s">
        <v>62</v>
      </c>
      <c r="C18" t="s">
        <v>105</v>
      </c>
      <c r="D18" t="s">
        <v>37</v>
      </c>
      <c r="E18" s="43">
        <v>2011</v>
      </c>
      <c r="F18" s="33"/>
      <c r="G18" s="45">
        <v>11.54</v>
      </c>
      <c r="H18" s="26" t="s">
        <v>3</v>
      </c>
      <c r="I18" s="15">
        <f>IF(G18=0,0,INT(7.48676*((1460-(G18*100))/100)^2.5))</f>
        <v>122</v>
      </c>
      <c r="J18" s="33"/>
      <c r="K18" s="14">
        <v>2.3</v>
      </c>
      <c r="L18" s="25" t="s">
        <v>3</v>
      </c>
      <c r="M18" s="15">
        <f>IF(K18=0,0,INT(171.91361*((100*K18-125)/100)^1.1))</f>
        <v>181</v>
      </c>
      <c r="N18" s="15"/>
      <c r="O18" s="30"/>
      <c r="P18" s="25" t="s">
        <v>3</v>
      </c>
      <c r="Q18" s="15">
        <f>IF(O18=0,0,INT(83.435373*((100*O18-130)/100)^0.9))</f>
        <v>0</v>
      </c>
      <c r="R18" s="15"/>
      <c r="S18" s="14">
        <v>13.6</v>
      </c>
      <c r="T18" s="25" t="s">
        <v>3</v>
      </c>
      <c r="U18" s="15">
        <f>IF(S18=0,0,INT(24.63917*((100*S18-500)/100)^0.9))</f>
        <v>170</v>
      </c>
      <c r="V18" s="24">
        <f>I18+M18+Q18+U18</f>
        <v>473</v>
      </c>
    </row>
    <row r="19" spans="2:7" ht="12.75">
      <c r="B19" s="51"/>
      <c r="C19" s="51"/>
      <c r="D19" s="51"/>
      <c r="E19" s="52"/>
      <c r="F19" s="52"/>
      <c r="G19" s="55"/>
    </row>
  </sheetData>
  <sheetProtection/>
  <mergeCells count="3">
    <mergeCell ref="A1:V1"/>
    <mergeCell ref="A2:V2"/>
    <mergeCell ref="O4:U4"/>
  </mergeCells>
  <printOptions/>
  <pageMargins left="0.71" right="0.71" top="0.7900000000000001" bottom="0.7900000000000001" header="0.31" footer="0.31"/>
  <pageSetup fitToHeight="9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zoomScale="150" zoomScaleNormal="150" zoomScalePageLayoutView="0" workbookViewId="0" topLeftCell="A4">
      <selection activeCell="B6" sqref="B6:V19"/>
    </sheetView>
  </sheetViews>
  <sheetFormatPr defaultColWidth="11.421875" defaultRowHeight="12.75"/>
  <cols>
    <col min="1" max="1" width="5.7109375" style="7" customWidth="1"/>
    <col min="2" max="2" width="14.28125" style="5" customWidth="1"/>
    <col min="3" max="3" width="11.140625" style="5" customWidth="1"/>
    <col min="4" max="4" width="18.421875" style="5" customWidth="1"/>
    <col min="5" max="5" width="5.00390625" style="35" bestFit="1" customWidth="1"/>
    <col min="6" max="6" width="1.28515625" style="35" customWidth="1"/>
    <col min="7" max="7" width="6.71093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10.00390625" style="5" bestFit="1" customWidth="1"/>
    <col min="16" max="16" width="2.140625" style="10" customWidth="1"/>
    <col min="17" max="17" width="4.421875" style="19" bestFit="1" customWidth="1"/>
    <col min="18" max="18" width="1.421875" style="19" customWidth="1"/>
    <col min="19" max="19" width="8.7109375" style="5" customWidth="1"/>
    <col min="20" max="20" width="2.140625" style="10" customWidth="1"/>
    <col min="21" max="21" width="4.421875" style="19" bestFit="1" customWidth="1"/>
    <col min="22" max="22" width="7.00390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21"/>
      <c r="X1" s="21"/>
      <c r="Y1" s="21"/>
    </row>
    <row r="2" spans="1:25" s="36" customFormat="1" ht="18.7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1"/>
      <c r="X2" s="21"/>
      <c r="Y2" s="21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1"/>
      <c r="X3" s="21"/>
      <c r="Y3" s="21"/>
    </row>
    <row r="4" spans="1:24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29"/>
      <c r="N4" s="29"/>
      <c r="O4" s="61" t="s">
        <v>12</v>
      </c>
      <c r="P4" s="62"/>
      <c r="Q4" s="62"/>
      <c r="R4" s="62"/>
      <c r="S4" s="62"/>
      <c r="T4" s="62"/>
      <c r="U4" s="63"/>
      <c r="V4" s="32"/>
      <c r="W4"/>
      <c r="X4"/>
    </row>
    <row r="5" spans="1:22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10</v>
      </c>
      <c r="P5" s="23" t="s">
        <v>3</v>
      </c>
      <c r="Q5" s="17" t="s">
        <v>2</v>
      </c>
      <c r="R5" s="17"/>
      <c r="S5" s="29" t="s">
        <v>11</v>
      </c>
      <c r="T5" s="23" t="s">
        <v>3</v>
      </c>
      <c r="U5" s="17" t="s">
        <v>2</v>
      </c>
      <c r="V5" s="8" t="s">
        <v>4</v>
      </c>
    </row>
    <row r="6" spans="1:26" ht="12.75">
      <c r="A6" s="41">
        <v>1</v>
      </c>
      <c r="B6" t="s">
        <v>89</v>
      </c>
      <c r="C6" t="s">
        <v>114</v>
      </c>
      <c r="D6" t="s">
        <v>37</v>
      </c>
      <c r="E6" s="43">
        <v>2010</v>
      </c>
      <c r="F6" s="33"/>
      <c r="G6" s="45">
        <v>9.26</v>
      </c>
      <c r="H6" s="25" t="s">
        <v>3</v>
      </c>
      <c r="I6" s="15">
        <f>IF(G6=0,0,INT(7.48676*((1460-(G6*100))/100)^2.5))</f>
        <v>493</v>
      </c>
      <c r="J6" s="33"/>
      <c r="K6" s="14">
        <v>3.66</v>
      </c>
      <c r="L6" s="25" t="s">
        <v>3</v>
      </c>
      <c r="M6" s="15">
        <f>IF(K6=0,0,INT(171.91361*((100*K6-125)/100)^1.1))</f>
        <v>452</v>
      </c>
      <c r="N6" s="15"/>
      <c r="O6" s="30">
        <v>0</v>
      </c>
      <c r="P6" s="25" t="s">
        <v>3</v>
      </c>
      <c r="Q6" s="15">
        <f>IF(O6=0,0,INT(83.435373*((100*O6-130)/100)^0.9))</f>
        <v>0</v>
      </c>
      <c r="R6" s="15"/>
      <c r="S6" s="14">
        <v>31.48</v>
      </c>
      <c r="T6" s="25" t="s">
        <v>3</v>
      </c>
      <c r="U6" s="15">
        <f>IF(S6=0,0,INT(24.63917*((100*S6-500)/100)^0.9))</f>
        <v>470</v>
      </c>
      <c r="V6" s="24">
        <f>I6+M6+Q6+U6</f>
        <v>1415</v>
      </c>
      <c r="W6"/>
      <c r="X6"/>
      <c r="Z6" s="20"/>
    </row>
    <row r="7" spans="1:26" ht="12.75">
      <c r="A7" s="41">
        <v>2</v>
      </c>
      <c r="B7" t="s">
        <v>48</v>
      </c>
      <c r="C7" t="s">
        <v>113</v>
      </c>
      <c r="D7" t="s">
        <v>37</v>
      </c>
      <c r="E7" s="43">
        <v>2010</v>
      </c>
      <c r="G7" s="45">
        <v>9.75</v>
      </c>
      <c r="H7" s="25" t="s">
        <v>3</v>
      </c>
      <c r="I7" s="15">
        <f>IF(G7=0,0,INT(7.48676*((1460-(G7*100))/100)^2.5))</f>
        <v>387</v>
      </c>
      <c r="J7" s="33"/>
      <c r="K7" s="14">
        <v>3.34</v>
      </c>
      <c r="L7" s="25" t="s">
        <v>3</v>
      </c>
      <c r="M7" s="15">
        <f>IF(K7=0,0,INT(171.91361*((100*K7-125)/100)^1.1))</f>
        <v>386</v>
      </c>
      <c r="N7" s="15"/>
      <c r="O7" s="30">
        <v>6.29</v>
      </c>
      <c r="P7" s="25" t="s">
        <v>3</v>
      </c>
      <c r="Q7" s="15">
        <f>IF(O7=0,0,INT(83.435373*((100*O7-130)/100)^0.9))</f>
        <v>354</v>
      </c>
      <c r="R7" s="15"/>
      <c r="S7" s="14"/>
      <c r="T7" s="25" t="s">
        <v>3</v>
      </c>
      <c r="U7" s="15">
        <f>IF(S7=0,0,INT(24.63917*((100*S7-500)/100)^0.9))</f>
        <v>0</v>
      </c>
      <c r="V7" s="24">
        <f>I7+M7+Q7+U7</f>
        <v>1127</v>
      </c>
      <c r="W7"/>
      <c r="X7"/>
      <c r="Z7" s="20"/>
    </row>
    <row r="8" spans="1:26" ht="12.75">
      <c r="A8" s="41">
        <v>3</v>
      </c>
      <c r="B8" t="s">
        <v>221</v>
      </c>
      <c r="C8" t="s">
        <v>220</v>
      </c>
      <c r="D8" t="s">
        <v>53</v>
      </c>
      <c r="E8" s="43">
        <v>2010</v>
      </c>
      <c r="F8" s="33"/>
      <c r="G8" s="45">
        <v>9.64</v>
      </c>
      <c r="H8" s="25" t="s">
        <v>3</v>
      </c>
      <c r="I8" s="15">
        <f>IF(G8=0,0,INT(7.48676*((1460-(G8*100))/100)^2.5))</f>
        <v>410</v>
      </c>
      <c r="J8" s="33"/>
      <c r="K8" s="14">
        <v>3.45</v>
      </c>
      <c r="L8" s="25" t="s">
        <v>3</v>
      </c>
      <c r="M8" s="15">
        <f>IF(K8=0,0,INT(171.91361*((100*K8-125)/100)^1.1))</f>
        <v>409</v>
      </c>
      <c r="N8" s="15"/>
      <c r="O8" s="30">
        <v>5.48</v>
      </c>
      <c r="P8" s="25" t="s">
        <v>3</v>
      </c>
      <c r="Q8" s="15">
        <f>IF(O8=0,0,INT(83.435373*((100*O8-130)/100)^0.9))</f>
        <v>302</v>
      </c>
      <c r="R8" s="15"/>
      <c r="S8" s="14"/>
      <c r="T8" s="25" t="s">
        <v>3</v>
      </c>
      <c r="U8" s="15">
        <f>IF(S8=0,0,INT(24.63917*((100*S8-500)/100)^0.9))</f>
        <v>0</v>
      </c>
      <c r="V8" s="24">
        <f>I8+M8+Q8+U8</f>
        <v>1121</v>
      </c>
      <c r="W8"/>
      <c r="X8"/>
      <c r="Z8" s="20"/>
    </row>
    <row r="9" spans="1:26" ht="12.75">
      <c r="A9" s="41">
        <v>4</v>
      </c>
      <c r="B9" t="s">
        <v>96</v>
      </c>
      <c r="C9" t="s">
        <v>138</v>
      </c>
      <c r="D9" t="s">
        <v>195</v>
      </c>
      <c r="E9" s="43">
        <v>2010</v>
      </c>
      <c r="F9" s="33"/>
      <c r="G9" s="45">
        <v>10.02</v>
      </c>
      <c r="H9" s="25" t="s">
        <v>3</v>
      </c>
      <c r="I9" s="15">
        <f>IF(G9=0,0,INT(7.48676*((1460-(G9*100))/100)^2.5))</f>
        <v>336</v>
      </c>
      <c r="J9" s="33"/>
      <c r="K9" s="14">
        <v>3.52</v>
      </c>
      <c r="L9" s="25" t="s">
        <v>3</v>
      </c>
      <c r="M9" s="15">
        <f>IF(K9=0,0,INT(171.91361*((100*K9-125)/100)^1.1))</f>
        <v>423</v>
      </c>
      <c r="N9" s="15"/>
      <c r="O9" s="30">
        <v>0</v>
      </c>
      <c r="P9" s="25" t="s">
        <v>3</v>
      </c>
      <c r="Q9" s="15">
        <f>IF(O9=0,0,INT(83.435373*((100*O9-130)/100)^0.9))</f>
        <v>0</v>
      </c>
      <c r="R9" s="15"/>
      <c r="S9" s="14">
        <v>23.72</v>
      </c>
      <c r="T9" s="25" t="s">
        <v>3</v>
      </c>
      <c r="U9" s="15">
        <f>IF(S9=0,0,INT(24.63917*((100*S9-500)/100)^0.9))</f>
        <v>344</v>
      </c>
      <c r="V9" s="24">
        <f>I9+M9+Q9+U9</f>
        <v>1103</v>
      </c>
      <c r="W9"/>
      <c r="X9" s="16" t="s">
        <v>5</v>
      </c>
      <c r="Z9" s="20"/>
    </row>
    <row r="10" spans="1:26" ht="12.75">
      <c r="A10" s="41">
        <v>5</v>
      </c>
      <c r="B10" t="s">
        <v>211</v>
      </c>
      <c r="C10" t="s">
        <v>77</v>
      </c>
      <c r="D10" t="s">
        <v>195</v>
      </c>
      <c r="E10" s="43">
        <v>2010</v>
      </c>
      <c r="G10" s="45">
        <v>10.03</v>
      </c>
      <c r="H10" s="25" t="s">
        <v>3</v>
      </c>
      <c r="I10" s="15">
        <f>IF(G10=0,0,INT(7.48676*((1460-(G10*100))/100)^2.5))</f>
        <v>334</v>
      </c>
      <c r="J10" s="33"/>
      <c r="K10" s="14">
        <v>3.63</v>
      </c>
      <c r="L10" s="25" t="s">
        <v>3</v>
      </c>
      <c r="M10" s="15">
        <f>IF(K10=0,0,INT(171.91361*((100*K10-125)/100)^1.1))</f>
        <v>446</v>
      </c>
      <c r="N10" s="15"/>
      <c r="O10" s="30">
        <v>0</v>
      </c>
      <c r="P10" s="25" t="s">
        <v>3</v>
      </c>
      <c r="Q10" s="15">
        <f>IF(O10=0,0,INT(83.435373*((100*O10-130)/100)^0.9))</f>
        <v>0</v>
      </c>
      <c r="R10" s="15"/>
      <c r="S10" s="14">
        <v>19.36</v>
      </c>
      <c r="T10" s="25" t="s">
        <v>3</v>
      </c>
      <c r="U10" s="15">
        <f>IF(S10=0,0,INT(24.63917*((100*S10-500)/100)^0.9))</f>
        <v>271</v>
      </c>
      <c r="V10" s="24">
        <f>I10+M10+Q10+U10</f>
        <v>1051</v>
      </c>
      <c r="W10"/>
      <c r="X10"/>
      <c r="Z10" s="20"/>
    </row>
    <row r="11" spans="1:24" ht="12.75">
      <c r="A11" s="41">
        <v>6</v>
      </c>
      <c r="B11" t="s">
        <v>65</v>
      </c>
      <c r="C11" t="s">
        <v>66</v>
      </c>
      <c r="D11" t="s">
        <v>53</v>
      </c>
      <c r="E11" s="43">
        <v>2010</v>
      </c>
      <c r="G11" s="45">
        <v>10.05</v>
      </c>
      <c r="H11" s="25" t="s">
        <v>3</v>
      </c>
      <c r="I11" s="15">
        <f>IF(G11=0,0,INT(7.48676*((1460-(G11*100))/100)^2.5))</f>
        <v>330</v>
      </c>
      <c r="J11" s="33"/>
      <c r="K11" s="14">
        <v>3.35</v>
      </c>
      <c r="L11" s="25" t="s">
        <v>3</v>
      </c>
      <c r="M11" s="15">
        <f>IF(K11=0,0,INT(171.91361*((100*K11-125)/100)^1.1))</f>
        <v>388</v>
      </c>
      <c r="N11" s="15"/>
      <c r="O11" s="30">
        <v>0</v>
      </c>
      <c r="P11" s="25" t="s">
        <v>3</v>
      </c>
      <c r="Q11" s="15">
        <f>IF(O11=0,0,INT(83.435373*((100*O11-130)/100)^0.9))</f>
        <v>0</v>
      </c>
      <c r="R11" s="15"/>
      <c r="S11" s="14">
        <v>19.1</v>
      </c>
      <c r="T11" s="25" t="s">
        <v>3</v>
      </c>
      <c r="U11" s="15">
        <f>IF(S11=0,0,INT(24.63917*((100*S11-500)/100)^0.9))</f>
        <v>266</v>
      </c>
      <c r="V11" s="24">
        <f>I11+M11+Q11+U11</f>
        <v>984</v>
      </c>
      <c r="W11" s="3"/>
      <c r="X11" s="3"/>
    </row>
    <row r="12" spans="1:24" ht="12.75">
      <c r="A12" s="41">
        <v>7</v>
      </c>
      <c r="B12" s="47" t="s">
        <v>228</v>
      </c>
      <c r="C12" s="47" t="s">
        <v>31</v>
      </c>
      <c r="D12" s="48" t="s">
        <v>38</v>
      </c>
      <c r="E12" s="47">
        <v>2010</v>
      </c>
      <c r="G12" s="45">
        <v>10.11</v>
      </c>
      <c r="H12" s="25" t="s">
        <v>3</v>
      </c>
      <c r="I12" s="15">
        <f>IF(G12=0,0,INT(7.48676*((1460-(G12*100))/100)^2.5))</f>
        <v>319</v>
      </c>
      <c r="J12" s="33"/>
      <c r="K12" s="14">
        <v>3.4</v>
      </c>
      <c r="L12" s="25" t="s">
        <v>3</v>
      </c>
      <c r="M12" s="15">
        <f>IF(K12=0,0,INT(171.91361*((100*K12-125)/100)^1.1))</f>
        <v>399</v>
      </c>
      <c r="N12" s="15"/>
      <c r="O12" s="30">
        <v>0</v>
      </c>
      <c r="P12" s="25" t="s">
        <v>3</v>
      </c>
      <c r="Q12" s="15">
        <f>IF(O12=0,0,INT(83.435373*((100*O12-130)/100)^0.9))</f>
        <v>0</v>
      </c>
      <c r="R12" s="15"/>
      <c r="S12" s="14">
        <v>16.9</v>
      </c>
      <c r="T12" s="25" t="s">
        <v>3</v>
      </c>
      <c r="U12" s="15">
        <f>IF(S12=0,0,INT(24.63917*((100*S12-500)/100)^0.9))</f>
        <v>228</v>
      </c>
      <c r="V12" s="24">
        <f>I12+M12+Q12+U12</f>
        <v>946</v>
      </c>
      <c r="W12" s="3"/>
      <c r="X12" s="3"/>
    </row>
    <row r="13" spans="1:22" ht="12.75">
      <c r="A13" s="41">
        <v>8</v>
      </c>
      <c r="B13" s="47" t="s">
        <v>54</v>
      </c>
      <c r="C13" s="47" t="s">
        <v>80</v>
      </c>
      <c r="D13" s="48" t="s">
        <v>130</v>
      </c>
      <c r="E13" s="47">
        <v>2010</v>
      </c>
      <c r="G13" s="46">
        <v>10.34</v>
      </c>
      <c r="H13" s="25" t="s">
        <v>3</v>
      </c>
      <c r="I13" s="15">
        <f>IF(G13=0,0,INT(7.48676*((1460-(G13*100))/100)^2.5))</f>
        <v>280</v>
      </c>
      <c r="K13" s="5">
        <v>3.05</v>
      </c>
      <c r="L13" s="25" t="s">
        <v>3</v>
      </c>
      <c r="M13" s="15">
        <f>IF(K13=0,0,INT(171.91361*((100*K13-125)/100)^1.1))</f>
        <v>328</v>
      </c>
      <c r="O13" s="30">
        <v>0</v>
      </c>
      <c r="P13" s="25" t="s">
        <v>3</v>
      </c>
      <c r="Q13" s="15">
        <f>IF(O13=0,0,INT(83.435373*((100*O13-130)/100)^0.9))</f>
        <v>0</v>
      </c>
      <c r="S13" s="5">
        <v>16.65</v>
      </c>
      <c r="T13" s="25" t="s">
        <v>3</v>
      </c>
      <c r="U13" s="15">
        <f>IF(S13=0,0,INT(24.63917*((100*S13-500)/100)^0.9))</f>
        <v>224</v>
      </c>
      <c r="V13" s="24">
        <f>I13+M13+Q13+U13</f>
        <v>832</v>
      </c>
    </row>
    <row r="14" spans="1:22" ht="12.75">
      <c r="A14" s="41">
        <v>9</v>
      </c>
      <c r="B14" t="s">
        <v>49</v>
      </c>
      <c r="C14" t="s">
        <v>46</v>
      </c>
      <c r="D14" t="s">
        <v>37</v>
      </c>
      <c r="E14" s="43">
        <v>2010</v>
      </c>
      <c r="G14" s="45">
        <v>10.77</v>
      </c>
      <c r="H14" s="25" t="s">
        <v>3</v>
      </c>
      <c r="I14" s="15">
        <f>IF(G14=0,0,INT(7.48676*((1460-(G14*100))/100)^2.5))</f>
        <v>214</v>
      </c>
      <c r="J14" s="33"/>
      <c r="K14" s="14">
        <v>3.03</v>
      </c>
      <c r="L14" s="25" t="s">
        <v>3</v>
      </c>
      <c r="M14" s="15">
        <f>IF(K14=0,0,INT(171.91361*((100*K14-125)/100)^1.1))</f>
        <v>324</v>
      </c>
      <c r="N14" s="15"/>
      <c r="O14" s="30">
        <v>4.18</v>
      </c>
      <c r="P14" s="25" t="s">
        <v>3</v>
      </c>
      <c r="Q14" s="15">
        <f>IF(O14=0,0,INT(83.435373*((100*O14-130)/100)^0.9))</f>
        <v>216</v>
      </c>
      <c r="R14" s="15"/>
      <c r="S14" s="14"/>
      <c r="T14" s="25" t="s">
        <v>3</v>
      </c>
      <c r="U14" s="15">
        <f>IF(S14=0,0,INT(24.63917*((100*S14-500)/100)^0.9))</f>
        <v>0</v>
      </c>
      <c r="V14" s="24">
        <f>I14+M14+Q14+U14</f>
        <v>754</v>
      </c>
    </row>
    <row r="15" spans="1:22" ht="12.75">
      <c r="A15" s="41">
        <v>10</v>
      </c>
      <c r="B15" t="s">
        <v>75</v>
      </c>
      <c r="C15" t="s">
        <v>81</v>
      </c>
      <c r="D15" t="s">
        <v>53</v>
      </c>
      <c r="E15" s="43">
        <v>2010</v>
      </c>
      <c r="F15" s="35">
        <v>10.1</v>
      </c>
      <c r="G15" s="45">
        <v>10.89</v>
      </c>
      <c r="H15" s="25" t="s">
        <v>3</v>
      </c>
      <c r="I15" s="15">
        <f>IF(G15=0,0,INT(7.48676*((1460-(G15*100))/100)^2.5))</f>
        <v>198</v>
      </c>
      <c r="J15" s="33"/>
      <c r="K15" s="14">
        <v>3.05</v>
      </c>
      <c r="L15" s="25" t="s">
        <v>3</v>
      </c>
      <c r="M15" s="15">
        <f>IF(K15=0,0,INT(171.91361*((100*K15-125)/100)^1.1))</f>
        <v>328</v>
      </c>
      <c r="N15" s="15"/>
      <c r="O15" s="30">
        <v>4.16</v>
      </c>
      <c r="P15" s="25" t="s">
        <v>3</v>
      </c>
      <c r="Q15" s="15">
        <f>IF(O15=0,0,INT(83.435373*((100*O15-130)/100)^0.9))</f>
        <v>214</v>
      </c>
      <c r="R15" s="15"/>
      <c r="S15" s="14"/>
      <c r="T15" s="25" t="s">
        <v>3</v>
      </c>
      <c r="U15" s="15">
        <f>IF(S15=0,0,INT(24.63917*((100*S15-500)/100)^0.9))</f>
        <v>0</v>
      </c>
      <c r="V15" s="24">
        <f>I15+M15+Q15+U15</f>
        <v>740</v>
      </c>
    </row>
    <row r="16" spans="1:22" ht="12.75">
      <c r="A16" s="41">
        <v>11</v>
      </c>
      <c r="B16" t="s">
        <v>93</v>
      </c>
      <c r="C16" t="s">
        <v>60</v>
      </c>
      <c r="D16" t="s">
        <v>37</v>
      </c>
      <c r="E16" s="43">
        <v>2010</v>
      </c>
      <c r="G16" s="45">
        <v>10.61</v>
      </c>
      <c r="H16" s="25" t="s">
        <v>3</v>
      </c>
      <c r="I16" s="15">
        <f>IF(G16=0,0,INT(7.48676*((1460-(G16*100))/100)^2.5))</f>
        <v>238</v>
      </c>
      <c r="J16" s="33"/>
      <c r="K16" s="14">
        <v>2.87</v>
      </c>
      <c r="L16" s="25" t="s">
        <v>3</v>
      </c>
      <c r="M16" s="15">
        <f>IF(K16=0,0,INT(171.91361*((100*K16-125)/100)^1.1))</f>
        <v>292</v>
      </c>
      <c r="N16" s="15"/>
      <c r="O16" s="30">
        <v>0</v>
      </c>
      <c r="P16" s="25" t="s">
        <v>3</v>
      </c>
      <c r="Q16" s="15">
        <f>IF(O16=0,0,INT(83.435373*((100*O16-130)/100)^0.9))</f>
        <v>0</v>
      </c>
      <c r="R16" s="15"/>
      <c r="S16" s="14">
        <v>14.95</v>
      </c>
      <c r="T16" s="25" t="s">
        <v>3</v>
      </c>
      <c r="U16" s="15">
        <f>IF(S16=0,0,INT(24.63917*((100*S16-500)/100)^0.9))</f>
        <v>194</v>
      </c>
      <c r="V16" s="24">
        <f>I16+M16+Q16+U16</f>
        <v>724</v>
      </c>
    </row>
    <row r="17" spans="1:22" ht="12.75">
      <c r="A17" s="41">
        <v>12</v>
      </c>
      <c r="B17" t="s">
        <v>222</v>
      </c>
      <c r="C17" t="s">
        <v>134</v>
      </c>
      <c r="D17" t="s">
        <v>32</v>
      </c>
      <c r="E17" s="43">
        <v>2010</v>
      </c>
      <c r="F17" s="34"/>
      <c r="G17" s="45">
        <v>10.41</v>
      </c>
      <c r="H17" s="25" t="s">
        <v>3</v>
      </c>
      <c r="I17" s="15">
        <f>IF(G17=0,0,INT(7.48676*((1460-(G17*100))/100)^2.5))</f>
        <v>269</v>
      </c>
      <c r="J17" s="33"/>
      <c r="K17" s="14">
        <v>2.4</v>
      </c>
      <c r="L17" s="25" t="s">
        <v>3</v>
      </c>
      <c r="M17" s="15">
        <f>IF(K17=0,0,INT(171.91361*((100*K17-125)/100)^1.1))</f>
        <v>200</v>
      </c>
      <c r="N17" s="15"/>
      <c r="O17" s="30">
        <v>0</v>
      </c>
      <c r="P17" s="25" t="s">
        <v>3</v>
      </c>
      <c r="Q17" s="15">
        <f>IF(O17=0,0,INT(83.435373*((100*O17-130)/100)^0.9))</f>
        <v>0</v>
      </c>
      <c r="R17" s="15"/>
      <c r="S17" s="14">
        <v>17.74</v>
      </c>
      <c r="T17" s="25" t="s">
        <v>3</v>
      </c>
      <c r="U17" s="15">
        <f>IF(S17=0,0,INT(24.63917*((100*S17-500)/100)^0.9))</f>
        <v>243</v>
      </c>
      <c r="V17" s="24">
        <f>I17+M17+Q17+U17</f>
        <v>712</v>
      </c>
    </row>
    <row r="18" spans="1:22" ht="12.75">
      <c r="A18" s="41">
        <v>13</v>
      </c>
      <c r="B18" s="47" t="s">
        <v>236</v>
      </c>
      <c r="C18" s="47" t="s">
        <v>237</v>
      </c>
      <c r="D18" s="47" t="s">
        <v>32</v>
      </c>
      <c r="E18" s="47">
        <v>2010</v>
      </c>
      <c r="G18" s="45">
        <v>10.59</v>
      </c>
      <c r="H18" s="25" t="s">
        <v>3</v>
      </c>
      <c r="I18" s="15">
        <f>IF(G18=0,0,INT(7.48676*((1460-(G18*100))/100)^2.5))</f>
        <v>241</v>
      </c>
      <c r="J18" s="33"/>
      <c r="K18" s="14">
        <v>2.42</v>
      </c>
      <c r="L18" s="25" t="s">
        <v>3</v>
      </c>
      <c r="M18" s="15">
        <f>IF(K18=0,0,INT(171.91361*((100*K18-125)/100)^1.1))</f>
        <v>204</v>
      </c>
      <c r="N18" s="15"/>
      <c r="O18" s="30">
        <v>0</v>
      </c>
      <c r="P18" s="25" t="s">
        <v>3</v>
      </c>
      <c r="Q18" s="15">
        <f>IF(O18=0,0,INT(83.435373*((100*O18-130)/100)^0.9))</f>
        <v>0</v>
      </c>
      <c r="R18" s="15"/>
      <c r="S18" s="14">
        <v>9.7</v>
      </c>
      <c r="T18" s="25" t="s">
        <v>3</v>
      </c>
      <c r="U18" s="15">
        <f>IF(S18=0,0,INT(24.63917*((100*S18-500)/100)^0.9))</f>
        <v>99</v>
      </c>
      <c r="V18" s="24">
        <f>I18+M18+Q18+U18</f>
        <v>544</v>
      </c>
    </row>
    <row r="19" spans="1:22" ht="12.75">
      <c r="A19" s="41">
        <v>14</v>
      </c>
      <c r="B19" t="s">
        <v>71</v>
      </c>
      <c r="C19" t="s">
        <v>139</v>
      </c>
      <c r="D19" t="s">
        <v>144</v>
      </c>
      <c r="E19" s="43">
        <v>2010</v>
      </c>
      <c r="F19" s="33"/>
      <c r="G19" s="45">
        <v>11.66</v>
      </c>
      <c r="H19" s="25" t="s">
        <v>3</v>
      </c>
      <c r="I19" s="15">
        <f>IF(G19=0,0,INT(7.48676*((1460-(G19*100))/100)^2.5))</f>
        <v>110</v>
      </c>
      <c r="J19" s="33"/>
      <c r="K19" s="14">
        <v>2.42</v>
      </c>
      <c r="L19" s="25" t="s">
        <v>3</v>
      </c>
      <c r="M19" s="15">
        <f>IF(K19=0,0,INT(171.91361*((100*K19-125)/100)^1.1))</f>
        <v>204</v>
      </c>
      <c r="N19" s="15"/>
      <c r="O19" s="30">
        <v>0</v>
      </c>
      <c r="P19" s="25" t="s">
        <v>3</v>
      </c>
      <c r="Q19" s="15">
        <f>IF(O19=0,0,INT(83.435373*((100*O19-130)/100)^0.9))</f>
        <v>0</v>
      </c>
      <c r="R19" s="15"/>
      <c r="S19" s="14">
        <v>15.1</v>
      </c>
      <c r="T19" s="25" t="s">
        <v>3</v>
      </c>
      <c r="U19" s="15">
        <f>IF(S19=0,0,INT(24.63917*((100*S19-500)/100)^0.9))</f>
        <v>197</v>
      </c>
      <c r="V19" s="24">
        <f>I19+M19+Q19+U19</f>
        <v>511</v>
      </c>
    </row>
    <row r="20" spans="2:5" ht="12.75">
      <c r="B20" s="51"/>
      <c r="C20" s="51"/>
      <c r="D20" s="51"/>
      <c r="E20" s="52"/>
    </row>
    <row r="21" spans="2:5" ht="12.75">
      <c r="B21" s="51"/>
      <c r="C21" s="51"/>
      <c r="D21" s="51"/>
      <c r="E21" s="52"/>
    </row>
    <row r="22" spans="2:5" ht="12.75">
      <c r="B22" s="51"/>
      <c r="C22" s="51"/>
      <c r="D22" s="51"/>
      <c r="E22" s="52"/>
    </row>
  </sheetData>
  <sheetProtection/>
  <mergeCells count="3">
    <mergeCell ref="A1:V1"/>
    <mergeCell ref="A2:V2"/>
    <mergeCell ref="O4:U4"/>
  </mergeCells>
  <printOptions/>
  <pageMargins left="0.71" right="0.71" top="0.7900000000000001" bottom="0.7900000000000001" header="0.31" footer="0.31"/>
  <pageSetup fitToHeight="9"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"/>
  <sheetViews>
    <sheetView zoomScale="150" zoomScaleNormal="150" zoomScalePageLayoutView="0" workbookViewId="0" topLeftCell="A1">
      <selection activeCell="B6" sqref="B6:V17"/>
    </sheetView>
  </sheetViews>
  <sheetFormatPr defaultColWidth="11.421875" defaultRowHeight="12.75"/>
  <cols>
    <col min="1" max="1" width="5.28125" style="7" customWidth="1"/>
    <col min="2" max="2" width="12.7109375" style="5" customWidth="1"/>
    <col min="3" max="3" width="10.421875" style="5" customWidth="1"/>
    <col min="4" max="4" width="20.7109375" style="5" customWidth="1"/>
    <col min="5" max="5" width="5.00390625" style="35" bestFit="1" customWidth="1"/>
    <col min="6" max="6" width="1.28515625" style="35" customWidth="1"/>
    <col min="7" max="7" width="6.71093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10.00390625" style="5" bestFit="1" customWidth="1"/>
    <col min="16" max="16" width="2.140625" style="10" customWidth="1"/>
    <col min="17" max="17" width="4.421875" style="19" bestFit="1" customWidth="1"/>
    <col min="18" max="18" width="1.421875" style="19" customWidth="1"/>
    <col min="19" max="19" width="8.140625" style="5" customWidth="1"/>
    <col min="20" max="20" width="2.140625" style="10" customWidth="1"/>
    <col min="21" max="21" width="4.421875" style="19" bestFit="1" customWidth="1"/>
    <col min="22" max="22" width="7.710937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21"/>
      <c r="X1" s="21"/>
      <c r="Y1" s="21"/>
    </row>
    <row r="2" spans="1:25" s="36" customFormat="1" ht="18.7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1"/>
      <c r="X2" s="21"/>
      <c r="Y2" s="21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1"/>
      <c r="X3" s="21"/>
      <c r="Y3" s="21"/>
    </row>
    <row r="4" spans="1:24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29"/>
      <c r="N4" s="29"/>
      <c r="O4" s="61" t="s">
        <v>12</v>
      </c>
      <c r="P4" s="62"/>
      <c r="Q4" s="62"/>
      <c r="R4" s="62"/>
      <c r="S4" s="62"/>
      <c r="T4" s="62"/>
      <c r="U4" s="63"/>
      <c r="V4" s="32"/>
      <c r="W4"/>
      <c r="X4"/>
    </row>
    <row r="5" spans="1:22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10</v>
      </c>
      <c r="P5" s="23" t="s">
        <v>3</v>
      </c>
      <c r="Q5" s="17" t="s">
        <v>2</v>
      </c>
      <c r="R5" s="17"/>
      <c r="S5" s="29" t="s">
        <v>11</v>
      </c>
      <c r="T5" s="23" t="s">
        <v>3</v>
      </c>
      <c r="U5" s="17" t="s">
        <v>2</v>
      </c>
      <c r="V5" s="8" t="s">
        <v>4</v>
      </c>
    </row>
    <row r="6" spans="1:26" ht="12.75">
      <c r="A6" s="41">
        <v>1</v>
      </c>
      <c r="B6" t="s">
        <v>117</v>
      </c>
      <c r="C6" t="s">
        <v>34</v>
      </c>
      <c r="D6" t="s">
        <v>130</v>
      </c>
      <c r="E6" s="43">
        <v>2009</v>
      </c>
      <c r="F6" s="34"/>
      <c r="G6" s="46">
        <v>9.36</v>
      </c>
      <c r="H6" s="10" t="s">
        <v>3</v>
      </c>
      <c r="I6" s="19">
        <f>IF(G6=0,0,INT(7.48676*((1460-(G6*100))/100)^2.5))</f>
        <v>470</v>
      </c>
      <c r="K6" s="5">
        <v>3.84</v>
      </c>
      <c r="L6" s="10" t="s">
        <v>3</v>
      </c>
      <c r="M6" s="19">
        <f>IF(K6=0,0,INT(171.91361*((100*K6-125)/100)^1.1))</f>
        <v>489</v>
      </c>
      <c r="O6" s="30"/>
      <c r="P6" s="10" t="s">
        <v>3</v>
      </c>
      <c r="Q6" s="15">
        <f>IF(O6=0,0,INT(83.435373*((100*O6-130)/100)^0.9))</f>
        <v>0</v>
      </c>
      <c r="R6" s="19">
        <v>0</v>
      </c>
      <c r="S6" s="64">
        <v>29</v>
      </c>
      <c r="T6" s="10" t="s">
        <v>3</v>
      </c>
      <c r="U6" s="19">
        <f>IF(S6=0,0,INT(24.63917*((100*S6-500)/100)^0.9))</f>
        <v>430</v>
      </c>
      <c r="V6" s="24">
        <f>I6+M6+Q6+U6</f>
        <v>1389</v>
      </c>
      <c r="W6"/>
      <c r="X6"/>
      <c r="Z6" s="20"/>
    </row>
    <row r="7" spans="1:26" ht="12.75">
      <c r="A7" s="41">
        <v>2</v>
      </c>
      <c r="B7" t="s">
        <v>89</v>
      </c>
      <c r="C7" t="s">
        <v>31</v>
      </c>
      <c r="D7" t="s">
        <v>130</v>
      </c>
      <c r="E7" s="43">
        <v>2009</v>
      </c>
      <c r="F7" s="34"/>
      <c r="G7" s="46">
        <v>9.46</v>
      </c>
      <c r="H7" s="10" t="s">
        <v>3</v>
      </c>
      <c r="I7" s="19">
        <f>IF(G7=0,0,INT(7.48676*((1460-(G7*100))/100)^2.5))</f>
        <v>448</v>
      </c>
      <c r="K7" s="5">
        <v>3.86</v>
      </c>
      <c r="L7" s="10" t="s">
        <v>3</v>
      </c>
      <c r="M7" s="19">
        <f>IF(K7=0,0,INT(171.91361*((100*K7-125)/100)^1.1))</f>
        <v>493</v>
      </c>
      <c r="O7" s="30"/>
      <c r="P7" s="10" t="s">
        <v>3</v>
      </c>
      <c r="Q7" s="15">
        <f>IF(O7=0,0,INT(83.435373*((100*O7-130)/100)^0.9))</f>
        <v>0</v>
      </c>
      <c r="S7" s="5">
        <v>28.65</v>
      </c>
      <c r="T7" s="10" t="s">
        <v>3</v>
      </c>
      <c r="U7" s="19">
        <f>IF(S7=0,0,INT(24.63917*((100*S7-500)/100)^0.9))</f>
        <v>424</v>
      </c>
      <c r="V7" s="24">
        <f>I7+M7+Q7+U7</f>
        <v>1365</v>
      </c>
      <c r="W7"/>
      <c r="X7"/>
      <c r="Z7" s="20"/>
    </row>
    <row r="8" spans="1:24" ht="12.75">
      <c r="A8" s="41">
        <v>3</v>
      </c>
      <c r="B8" t="s">
        <v>84</v>
      </c>
      <c r="C8" t="s">
        <v>36</v>
      </c>
      <c r="D8" t="s">
        <v>44</v>
      </c>
      <c r="E8" s="43">
        <v>2009</v>
      </c>
      <c r="G8" s="46">
        <v>9.35</v>
      </c>
      <c r="H8" s="10" t="s">
        <v>3</v>
      </c>
      <c r="I8" s="19">
        <f>IF(G8=0,0,INT(7.48676*((1460-(G8*100))/100)^2.5))</f>
        <v>472</v>
      </c>
      <c r="K8" s="5">
        <v>3.74</v>
      </c>
      <c r="L8" s="10" t="s">
        <v>3</v>
      </c>
      <c r="M8" s="19">
        <f>IF(K8=0,0,INT(171.91361*((100*K8-125)/100)^1.1))</f>
        <v>468</v>
      </c>
      <c r="O8" s="30">
        <v>5.92</v>
      </c>
      <c r="P8" s="10" t="s">
        <v>3</v>
      </c>
      <c r="Q8" s="15">
        <f>IF(O8=0,0,INT(83.435373*((100*O8-130)/100)^0.9))</f>
        <v>330</v>
      </c>
      <c r="T8" s="10" t="s">
        <v>3</v>
      </c>
      <c r="U8" s="19">
        <f>IF(S8=0,0,INT(24.63917*((100*S8-500)/100)^0.9))</f>
        <v>0</v>
      </c>
      <c r="V8" s="24">
        <f>I8+M8+Q8+U8</f>
        <v>1270</v>
      </c>
      <c r="W8" s="3"/>
      <c r="X8" s="3"/>
    </row>
    <row r="9" spans="1:26" ht="12.75">
      <c r="A9" s="41">
        <v>4</v>
      </c>
      <c r="B9" t="s">
        <v>110</v>
      </c>
      <c r="C9" t="s">
        <v>118</v>
      </c>
      <c r="D9" t="s">
        <v>130</v>
      </c>
      <c r="E9" s="43">
        <v>2009</v>
      </c>
      <c r="G9" s="46">
        <v>9.49</v>
      </c>
      <c r="H9" s="10" t="s">
        <v>3</v>
      </c>
      <c r="I9" s="19">
        <f>IF(G9=0,0,INT(7.48676*((1460-(G9*100))/100)^2.5))</f>
        <v>441</v>
      </c>
      <c r="K9" s="5">
        <v>3.65</v>
      </c>
      <c r="L9" s="10" t="s">
        <v>3</v>
      </c>
      <c r="M9" s="19">
        <f>IF(K9=0,0,INT(171.91361*((100*K9-125)/100)^1.1))</f>
        <v>450</v>
      </c>
      <c r="O9" s="30">
        <v>6.44</v>
      </c>
      <c r="P9" s="10" t="s">
        <v>3</v>
      </c>
      <c r="Q9" s="15">
        <f>IF(O9=0,0,INT(83.435373*((100*O9-130)/100)^0.9))</f>
        <v>364</v>
      </c>
      <c r="T9" s="10" t="s">
        <v>3</v>
      </c>
      <c r="U9" s="19">
        <f>IF(S9=0,0,INT(24.63917*((100*S9-500)/100)^0.9))</f>
        <v>0</v>
      </c>
      <c r="V9" s="24">
        <f>I9+M9+Q9+U9</f>
        <v>1255</v>
      </c>
      <c r="W9"/>
      <c r="X9"/>
      <c r="Z9" s="20"/>
    </row>
    <row r="10" spans="1:26" ht="12.75">
      <c r="A10" s="41">
        <v>5</v>
      </c>
      <c r="B10" t="s">
        <v>123</v>
      </c>
      <c r="C10" t="s">
        <v>223</v>
      </c>
      <c r="D10" t="s">
        <v>144</v>
      </c>
      <c r="E10" s="43">
        <v>2009</v>
      </c>
      <c r="F10" s="33"/>
      <c r="G10" s="46">
        <v>9.58</v>
      </c>
      <c r="H10" s="10" t="s">
        <v>3</v>
      </c>
      <c r="I10" s="19">
        <f>IF(G10=0,0,INT(7.48676*((1460-(G10*100))/100)^2.5))</f>
        <v>422</v>
      </c>
      <c r="K10" s="5">
        <v>3.62</v>
      </c>
      <c r="L10" s="10" t="s">
        <v>3</v>
      </c>
      <c r="M10" s="19">
        <f>IF(K10=0,0,INT(171.91361*((100*K10-125)/100)^1.1))</f>
        <v>444</v>
      </c>
      <c r="O10" s="30"/>
      <c r="P10" s="10" t="s">
        <v>3</v>
      </c>
      <c r="Q10" s="15">
        <f>IF(O10=0,0,INT(83.435373*((100*O10-130)/100)^0.9))</f>
        <v>0</v>
      </c>
      <c r="S10" s="64">
        <v>24.5</v>
      </c>
      <c r="T10" s="10" t="s">
        <v>3</v>
      </c>
      <c r="U10" s="19">
        <f>IF(S10=0,0,INT(24.63917*((100*S10-500)/100)^0.9))</f>
        <v>356</v>
      </c>
      <c r="V10" s="24">
        <f>I10+M10+Q10+U10</f>
        <v>1222</v>
      </c>
      <c r="W10"/>
      <c r="X10"/>
      <c r="Z10" s="20"/>
    </row>
    <row r="11" spans="1:24" ht="12.75">
      <c r="A11" s="41">
        <v>6</v>
      </c>
      <c r="B11" t="s">
        <v>35</v>
      </c>
      <c r="C11" t="s">
        <v>70</v>
      </c>
      <c r="D11" t="s">
        <v>144</v>
      </c>
      <c r="E11" s="43">
        <v>2009</v>
      </c>
      <c r="G11" s="46">
        <v>9.83</v>
      </c>
      <c r="H11" s="10" t="s">
        <v>3</v>
      </c>
      <c r="I11" s="19">
        <f>IF(G11=0,0,INT(7.48676*((1460-(G11*100))/100)^2.5))</f>
        <v>372</v>
      </c>
      <c r="K11" s="5">
        <v>3.63</v>
      </c>
      <c r="L11" s="10" t="s">
        <v>3</v>
      </c>
      <c r="M11" s="19">
        <f>IF(K11=0,0,INT(171.91361*((100*K11-125)/100)^1.1))</f>
        <v>446</v>
      </c>
      <c r="O11" s="30"/>
      <c r="P11" s="10" t="s">
        <v>3</v>
      </c>
      <c r="Q11" s="15">
        <f>IF(O11=0,0,INT(83.435373*((100*O11-130)/100)^0.9))</f>
        <v>0</v>
      </c>
      <c r="S11" s="5">
        <v>26.57</v>
      </c>
      <c r="T11" s="10" t="s">
        <v>3</v>
      </c>
      <c r="U11" s="19">
        <f>IF(S11=0,0,INT(24.63917*((100*S11-500)/100)^0.9))</f>
        <v>390</v>
      </c>
      <c r="V11" s="24">
        <f>I11+M11+Q11+U11</f>
        <v>1208</v>
      </c>
      <c r="W11" s="3"/>
      <c r="X11" s="3"/>
    </row>
    <row r="12" spans="1:22" ht="12.75">
      <c r="A12" s="41">
        <v>7</v>
      </c>
      <c r="B12" t="s">
        <v>49</v>
      </c>
      <c r="C12" t="s">
        <v>41</v>
      </c>
      <c r="D12" t="s">
        <v>144</v>
      </c>
      <c r="E12" s="43">
        <v>2009</v>
      </c>
      <c r="G12" s="46">
        <v>9.7</v>
      </c>
      <c r="H12" s="10" t="s">
        <v>3</v>
      </c>
      <c r="I12" s="19">
        <f>IF(G12=0,0,INT(7.48676*((1460-(G12*100))/100)^2.5))</f>
        <v>397</v>
      </c>
      <c r="K12" s="5">
        <v>3.38</v>
      </c>
      <c r="L12" s="10" t="s">
        <v>3</v>
      </c>
      <c r="M12" s="19">
        <f>IF(K12=0,0,INT(171.91361*((100*K12-125)/100)^1.1))</f>
        <v>394</v>
      </c>
      <c r="O12" s="30"/>
      <c r="P12" s="10" t="s">
        <v>3</v>
      </c>
      <c r="Q12" s="15">
        <f>IF(O12=0,0,INT(83.435373*((100*O12-130)/100)^0.9))</f>
        <v>0</v>
      </c>
      <c r="S12" s="64">
        <v>26.6</v>
      </c>
      <c r="T12" s="10" t="s">
        <v>3</v>
      </c>
      <c r="U12" s="19">
        <f>IF(S12=0,0,INT(24.63917*((100*S12-500)/100)^0.9))</f>
        <v>391</v>
      </c>
      <c r="V12" s="24">
        <f>I12+M12+Q12+U12</f>
        <v>1182</v>
      </c>
    </row>
    <row r="13" spans="1:22" ht="12.75">
      <c r="A13" s="41">
        <v>8</v>
      </c>
      <c r="B13" t="s">
        <v>115</v>
      </c>
      <c r="C13" t="s">
        <v>116</v>
      </c>
      <c r="D13" t="s">
        <v>44</v>
      </c>
      <c r="E13" s="43">
        <v>2009</v>
      </c>
      <c r="G13" s="46">
        <v>9.68</v>
      </c>
      <c r="H13" s="10" t="s">
        <v>3</v>
      </c>
      <c r="I13" s="19">
        <f>IF(G13=0,0,INT(7.48676*((1460-(G13*100))/100)^2.5))</f>
        <v>401</v>
      </c>
      <c r="K13" s="5">
        <v>3.48</v>
      </c>
      <c r="L13" s="10" t="s">
        <v>3</v>
      </c>
      <c r="M13" s="19">
        <f>IF(K13=0,0,INT(171.91361*((100*K13-125)/100)^1.1))</f>
        <v>415</v>
      </c>
      <c r="O13" s="30"/>
      <c r="P13" s="10" t="s">
        <v>3</v>
      </c>
      <c r="Q13" s="15">
        <f>IF(O13=0,0,INT(83.435373*((100*O13-130)/100)^0.9))</f>
        <v>0</v>
      </c>
      <c r="S13" s="5">
        <v>23.29</v>
      </c>
      <c r="T13" s="10" t="s">
        <v>3</v>
      </c>
      <c r="U13" s="19">
        <f>IF(S13=0,0,INT(24.63917*((100*S13-500)/100)^0.9))</f>
        <v>336</v>
      </c>
      <c r="V13" s="24">
        <f>I13+M13+Q13+U13</f>
        <v>1152</v>
      </c>
    </row>
    <row r="14" spans="1:22" ht="12.75">
      <c r="A14" s="41">
        <v>9</v>
      </c>
      <c r="B14" t="s">
        <v>133</v>
      </c>
      <c r="C14" t="s">
        <v>153</v>
      </c>
      <c r="D14" t="s">
        <v>130</v>
      </c>
      <c r="E14" s="43">
        <v>2009</v>
      </c>
      <c r="F14" s="33"/>
      <c r="G14" s="46">
        <v>9.92</v>
      </c>
      <c r="H14" s="10" t="s">
        <v>3</v>
      </c>
      <c r="I14" s="19">
        <f>IF(G14=0,0,INT(7.48676*((1460-(G14*100))/100)^2.5))</f>
        <v>354</v>
      </c>
      <c r="K14" s="5">
        <v>3.43</v>
      </c>
      <c r="L14" s="10" t="s">
        <v>3</v>
      </c>
      <c r="M14" s="19">
        <f>IF(K14=0,0,INT(171.91361*((100*K14-125)/100)^1.1))</f>
        <v>405</v>
      </c>
      <c r="O14" s="30">
        <v>4.87</v>
      </c>
      <c r="P14" s="10" t="s">
        <v>3</v>
      </c>
      <c r="Q14" s="15">
        <f>IF(O14=0,0,INT(83.435373*((100*O14-130)/100)^0.9))</f>
        <v>262</v>
      </c>
      <c r="T14" s="10" t="s">
        <v>3</v>
      </c>
      <c r="U14" s="19">
        <f>IF(S14=0,0,INT(24.63917*((100*S14-500)/100)^0.9))</f>
        <v>0</v>
      </c>
      <c r="V14" s="24">
        <f>I14+M14+Q14+U14</f>
        <v>1021</v>
      </c>
    </row>
    <row r="15" spans="1:22" ht="12.75">
      <c r="A15" s="41">
        <v>10</v>
      </c>
      <c r="B15" s="48" t="s">
        <v>39</v>
      </c>
      <c r="C15" s="47" t="s">
        <v>230</v>
      </c>
      <c r="D15" s="48" t="s">
        <v>195</v>
      </c>
      <c r="E15" s="47">
        <v>2009</v>
      </c>
      <c r="F15" s="33"/>
      <c r="G15" s="46">
        <v>10.36</v>
      </c>
      <c r="H15" s="10" t="s">
        <v>3</v>
      </c>
      <c r="I15" s="19">
        <f>IF(G15=0,0,INT(7.48676*((1460-(G15*100))/100)^2.5))</f>
        <v>277</v>
      </c>
      <c r="K15" s="5">
        <v>3.54</v>
      </c>
      <c r="L15" s="10" t="s">
        <v>3</v>
      </c>
      <c r="M15" s="19">
        <f>IF(K15=0,0,INT(171.91361*((100*K15-125)/100)^1.1))</f>
        <v>427</v>
      </c>
      <c r="O15" s="30"/>
      <c r="P15" s="10" t="s">
        <v>3</v>
      </c>
      <c r="Q15" s="15">
        <f>IF(O15=0,0,INT(83.435373*((100*O15-130)/100)^0.9))</f>
        <v>0</v>
      </c>
      <c r="R15" s="19">
        <v>2</v>
      </c>
      <c r="S15" s="5">
        <v>19.66</v>
      </c>
      <c r="T15" s="10" t="s">
        <v>3</v>
      </c>
      <c r="U15" s="19">
        <f>IF(S15=0,0,INT(24.63917*((100*S15-500)/100)^0.9))</f>
        <v>276</v>
      </c>
      <c r="V15" s="24">
        <f>I15+M15+Q15+U15</f>
        <v>980</v>
      </c>
    </row>
    <row r="16" spans="1:22" ht="12.75">
      <c r="A16" s="41">
        <v>11</v>
      </c>
      <c r="B16" t="s">
        <v>224</v>
      </c>
      <c r="C16" s="38" t="s">
        <v>238</v>
      </c>
      <c r="D16" t="s">
        <v>37</v>
      </c>
      <c r="E16" s="43">
        <v>2009</v>
      </c>
      <c r="F16" s="33"/>
      <c r="G16" s="46">
        <v>10.45</v>
      </c>
      <c r="H16" s="10" t="s">
        <v>3</v>
      </c>
      <c r="I16" s="19">
        <f>IF(G16=0,0,INT(7.48676*((1460-(G16*100))/100)^2.5))</f>
        <v>262</v>
      </c>
      <c r="K16" s="5">
        <v>3.33</v>
      </c>
      <c r="L16" s="10" t="s">
        <v>3</v>
      </c>
      <c r="M16" s="19">
        <f>IF(K16=0,0,INT(171.91361*((100*K16-125)/100)^1.1))</f>
        <v>384</v>
      </c>
      <c r="O16" s="30"/>
      <c r="P16" s="10" t="s">
        <v>3</v>
      </c>
      <c r="Q16" s="15">
        <f>IF(O16=0,0,INT(83.435373*((100*O16-130)/100)^0.9))</f>
        <v>0</v>
      </c>
      <c r="R16" s="19">
        <v>1</v>
      </c>
      <c r="S16" s="5">
        <v>18.63</v>
      </c>
      <c r="T16" s="10" t="s">
        <v>3</v>
      </c>
      <c r="U16" s="19">
        <f>IF(S16=0,0,INT(24.63917*((100*S16-500)/100)^0.9))</f>
        <v>258</v>
      </c>
      <c r="V16" s="24">
        <f>I16+M16+Q16+U16</f>
        <v>904</v>
      </c>
    </row>
    <row r="17" spans="1:22" ht="12.75">
      <c r="A17" s="41">
        <v>12</v>
      </c>
      <c r="B17" s="5" t="s">
        <v>231</v>
      </c>
      <c r="C17" s="5" t="s">
        <v>232</v>
      </c>
      <c r="D17" s="5" t="s">
        <v>195</v>
      </c>
      <c r="E17" s="47">
        <v>2009</v>
      </c>
      <c r="G17" s="46">
        <v>11.14</v>
      </c>
      <c r="H17" s="10" t="s">
        <v>3</v>
      </c>
      <c r="I17" s="19">
        <f>IF(G17=0,0,INT(7.48676*((1460-(G17*100))/100)^2.5))</f>
        <v>166</v>
      </c>
      <c r="K17" s="5">
        <v>2.93</v>
      </c>
      <c r="L17" s="10" t="s">
        <v>3</v>
      </c>
      <c r="M17" s="19">
        <f>IF(K17=0,0,INT(171.91361*((100*K17-125)/100)^1.1))</f>
        <v>304</v>
      </c>
      <c r="O17" s="30"/>
      <c r="P17" s="10" t="s">
        <v>3</v>
      </c>
      <c r="Q17" s="15">
        <f>IF(O17=0,0,INT(83.435373*((100*O17-130)/100)^0.9))</f>
        <v>0</v>
      </c>
      <c r="S17" s="5">
        <v>17.79</v>
      </c>
      <c r="T17" s="10" t="s">
        <v>3</v>
      </c>
      <c r="U17" s="19">
        <f>IF(S17=0,0,INT(24.63917*((100*S17-500)/100)^0.9))</f>
        <v>244</v>
      </c>
      <c r="V17" s="24">
        <f>I17+M17+Q17+U17</f>
        <v>714</v>
      </c>
    </row>
  </sheetData>
  <sheetProtection/>
  <mergeCells count="3">
    <mergeCell ref="A1:V1"/>
    <mergeCell ref="A2:V2"/>
    <mergeCell ref="O4:U4"/>
  </mergeCells>
  <printOptions/>
  <pageMargins left="0.71" right="0.71" top="0.7900000000000001" bottom="0.7900000000000001" header="0.31" footer="0.31"/>
  <pageSetup fitToHeight="9"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150" zoomScaleNormal="150" zoomScalePageLayoutView="0" workbookViewId="0" topLeftCell="A1">
      <selection activeCell="A2" sqref="A2:R2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6.4218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10.00390625" style="5" bestFit="1" customWidth="1"/>
    <col min="16" max="16" width="2.140625" style="10" customWidth="1"/>
    <col min="17" max="17" width="4.421875" style="19" bestFit="1" customWidth="1"/>
    <col min="18" max="18" width="7.710937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1"/>
      <c r="T1" s="21"/>
      <c r="U1" s="21"/>
    </row>
    <row r="2" spans="1:21" s="36" customFormat="1" ht="18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  <c r="U2" s="21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1"/>
      <c r="T3" s="21"/>
      <c r="U3" s="21"/>
    </row>
    <row r="4" spans="1:20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31"/>
      <c r="N4" s="31"/>
      <c r="O4" s="31"/>
      <c r="P4" s="31"/>
      <c r="Q4" s="31"/>
      <c r="R4" s="31"/>
      <c r="S4"/>
      <c r="T4"/>
    </row>
    <row r="5" spans="1:18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18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10</v>
      </c>
      <c r="P5" s="23" t="s">
        <v>3</v>
      </c>
      <c r="Q5" s="17" t="s">
        <v>2</v>
      </c>
      <c r="R5" s="8" t="s">
        <v>4</v>
      </c>
    </row>
    <row r="6" spans="1:22" ht="12.75">
      <c r="A6" s="41">
        <v>1</v>
      </c>
      <c r="B6" t="s">
        <v>73</v>
      </c>
      <c r="C6" t="s">
        <v>74</v>
      </c>
      <c r="D6" t="s">
        <v>130</v>
      </c>
      <c r="E6" s="43">
        <v>2008</v>
      </c>
      <c r="F6" s="33"/>
      <c r="G6" s="45">
        <v>12.34</v>
      </c>
      <c r="H6" s="25" t="s">
        <v>3</v>
      </c>
      <c r="I6" s="15">
        <f>IF(G6=0,0,INT(4.22443*((1850-(G6*100))/100)^2.5))</f>
        <v>397</v>
      </c>
      <c r="J6" s="33"/>
      <c r="K6" s="14">
        <v>3.76</v>
      </c>
      <c r="L6" s="25" t="s">
        <v>3</v>
      </c>
      <c r="M6" s="15">
        <f>IF(K6=0,0,INT(171.91361*((100*K6-125)/100)^1.1))</f>
        <v>473</v>
      </c>
      <c r="N6" s="15"/>
      <c r="O6" s="30">
        <v>6.14</v>
      </c>
      <c r="P6" s="25" t="s">
        <v>3</v>
      </c>
      <c r="Q6" s="15">
        <f>IF(O6=0,0,INT(83.435373*((100*O6-130)/100)^0.9))</f>
        <v>344</v>
      </c>
      <c r="R6" s="24">
        <f>I6+M6+Q6</f>
        <v>1214</v>
      </c>
      <c r="S6"/>
      <c r="T6"/>
      <c r="V6" s="20"/>
    </row>
    <row r="7" spans="1:22" ht="12.75">
      <c r="A7" s="41">
        <v>2</v>
      </c>
      <c r="B7" t="s">
        <v>75</v>
      </c>
      <c r="C7" t="s">
        <v>76</v>
      </c>
      <c r="D7" t="s">
        <v>53</v>
      </c>
      <c r="E7" s="43">
        <v>2008</v>
      </c>
      <c r="F7" s="33"/>
      <c r="G7" s="45">
        <v>12.33</v>
      </c>
      <c r="H7" s="25" t="s">
        <v>3</v>
      </c>
      <c r="I7" s="15">
        <f>IF(G7=0,0,INT(4.22443*((1850-(G7*100))/100)^2.5))</f>
        <v>399</v>
      </c>
      <c r="J7" s="33"/>
      <c r="K7" s="14">
        <v>3.6</v>
      </c>
      <c r="L7" s="25" t="s">
        <v>3</v>
      </c>
      <c r="M7" s="15">
        <f>IF(K7=0,0,INT(171.91361*((100*K7-125)/100)^1.1))</f>
        <v>440</v>
      </c>
      <c r="N7" s="15"/>
      <c r="O7" s="30">
        <v>5.49</v>
      </c>
      <c r="P7" s="25" t="s">
        <v>3</v>
      </c>
      <c r="Q7" s="15">
        <f>IF(O7=0,0,INT(83.435373*((100*O7-130)/100)^0.9))</f>
        <v>302</v>
      </c>
      <c r="R7" s="24">
        <f>I7+M7+Q7</f>
        <v>1141</v>
      </c>
      <c r="S7"/>
      <c r="T7"/>
      <c r="V7" s="20"/>
    </row>
    <row r="8" spans="1:22" ht="12.75">
      <c r="A8" s="41">
        <v>3</v>
      </c>
      <c r="B8" t="s">
        <v>42</v>
      </c>
      <c r="C8" t="s">
        <v>63</v>
      </c>
      <c r="D8" t="s">
        <v>44</v>
      </c>
      <c r="E8" s="43">
        <v>2008</v>
      </c>
      <c r="F8" s="33"/>
      <c r="G8" s="45">
        <v>13</v>
      </c>
      <c r="H8" s="25" t="s">
        <v>3</v>
      </c>
      <c r="I8" s="15">
        <f>IF(G8=0,0,INT(4.22443*((1850-(G8*100))/100)^2.5))</f>
        <v>299</v>
      </c>
      <c r="J8" s="33"/>
      <c r="K8" s="14">
        <v>3.36</v>
      </c>
      <c r="L8" s="25" t="s">
        <v>3</v>
      </c>
      <c r="M8" s="15">
        <f>IF(K8=0,0,INT(171.91361*((100*K8-125)/100)^1.1))</f>
        <v>390</v>
      </c>
      <c r="N8" s="15"/>
      <c r="O8" s="30">
        <v>6.34</v>
      </c>
      <c r="P8" s="25" t="s">
        <v>3</v>
      </c>
      <c r="Q8" s="15">
        <f>IF(O8=0,0,INT(83.435373*((100*O8-130)/100)^0.9))</f>
        <v>357</v>
      </c>
      <c r="R8" s="24">
        <f>I8+M8+Q8</f>
        <v>1046</v>
      </c>
      <c r="S8"/>
      <c r="T8"/>
      <c r="V8" s="20"/>
    </row>
    <row r="9" spans="1:22" ht="12.75">
      <c r="A9" s="41">
        <v>4</v>
      </c>
      <c r="B9" t="s">
        <v>42</v>
      </c>
      <c r="C9" t="s">
        <v>69</v>
      </c>
      <c r="D9" t="s">
        <v>44</v>
      </c>
      <c r="E9" s="43">
        <v>2008</v>
      </c>
      <c r="F9" s="34"/>
      <c r="G9" s="45">
        <v>13</v>
      </c>
      <c r="H9" s="25" t="s">
        <v>3</v>
      </c>
      <c r="I9" s="15">
        <f>IF(G9=0,0,INT(4.22443*((1850-(G9*100))/100)^2.5))</f>
        <v>299</v>
      </c>
      <c r="J9" s="33"/>
      <c r="K9" s="14">
        <v>3.4</v>
      </c>
      <c r="L9" s="25" t="s">
        <v>3</v>
      </c>
      <c r="M9" s="15">
        <f>IF(K9=0,0,INT(171.91361*((100*K9-125)/100)^1.1))</f>
        <v>399</v>
      </c>
      <c r="N9" s="15"/>
      <c r="O9" s="30">
        <v>6.02</v>
      </c>
      <c r="P9" s="25" t="s">
        <v>3</v>
      </c>
      <c r="Q9" s="15">
        <f>IF(O9=0,0,INT(83.435373*((100*O9-130)/100)^0.9))</f>
        <v>337</v>
      </c>
      <c r="R9" s="24">
        <f>I9+M9+Q9</f>
        <v>1035</v>
      </c>
      <c r="S9"/>
      <c r="T9"/>
      <c r="V9" s="20"/>
    </row>
    <row r="10" spans="1:22" ht="12.75">
      <c r="A10" s="41">
        <v>5</v>
      </c>
      <c r="B10" t="s">
        <v>202</v>
      </c>
      <c r="C10" t="s">
        <v>59</v>
      </c>
      <c r="D10" t="s">
        <v>32</v>
      </c>
      <c r="E10" s="43">
        <v>2008</v>
      </c>
      <c r="F10" s="34"/>
      <c r="G10" s="45">
        <v>12.22</v>
      </c>
      <c r="H10" s="25" t="s">
        <v>3</v>
      </c>
      <c r="I10" s="15">
        <f>IF(G10=0,0,INT(4.22443*((1850-(G10*100))/100)^2.5))</f>
        <v>417</v>
      </c>
      <c r="J10" s="33"/>
      <c r="K10" s="14">
        <v>2.92</v>
      </c>
      <c r="L10" s="25" t="s">
        <v>3</v>
      </c>
      <c r="M10" s="15">
        <f>IF(K10=0,0,INT(171.91361*((100*K10-125)/100)^1.1))</f>
        <v>302</v>
      </c>
      <c r="N10" s="15"/>
      <c r="O10" s="30">
        <v>5.04</v>
      </c>
      <c r="P10" s="25" t="s">
        <v>3</v>
      </c>
      <c r="Q10" s="15">
        <f>IF(O10=0,0,INT(83.435373*((100*O10-130)/100)^0.9))</f>
        <v>273</v>
      </c>
      <c r="R10" s="24">
        <f>I10+M10+Q10</f>
        <v>992</v>
      </c>
      <c r="S10"/>
      <c r="T10"/>
      <c r="V10" s="20"/>
    </row>
    <row r="11" spans="1:20" ht="12.75">
      <c r="A11" s="41">
        <v>6</v>
      </c>
      <c r="B11" t="s">
        <v>121</v>
      </c>
      <c r="C11" t="s">
        <v>122</v>
      </c>
      <c r="D11" t="s">
        <v>53</v>
      </c>
      <c r="E11" s="43">
        <v>2008</v>
      </c>
      <c r="F11" s="33"/>
      <c r="G11" s="45">
        <v>13.08</v>
      </c>
      <c r="H11" s="25" t="s">
        <v>3</v>
      </c>
      <c r="I11" s="15">
        <f>IF(G11=0,0,INT(4.22443*((1850-(G11*100))/100)^2.5))</f>
        <v>288</v>
      </c>
      <c r="J11" s="33"/>
      <c r="K11" s="14">
        <v>2.91</v>
      </c>
      <c r="L11" s="25" t="s">
        <v>3</v>
      </c>
      <c r="M11" s="15">
        <f>IF(K11=0,0,INT(171.91361*((100*K11-125)/100)^1.1))</f>
        <v>300</v>
      </c>
      <c r="N11" s="15"/>
      <c r="O11" s="30">
        <v>5.13</v>
      </c>
      <c r="P11" s="25" t="s">
        <v>3</v>
      </c>
      <c r="Q11" s="15">
        <f>IF(O11=0,0,INT(83.435373*((100*O11-130)/100)^0.9))</f>
        <v>279</v>
      </c>
      <c r="R11" s="24">
        <f>I11+M11+Q11</f>
        <v>867</v>
      </c>
      <c r="S11" s="3"/>
      <c r="T11" s="3"/>
    </row>
    <row r="12" spans="2:5" ht="12.75">
      <c r="B12" s="51"/>
      <c r="C12" s="51"/>
      <c r="D12" s="51"/>
      <c r="E12" s="52"/>
    </row>
    <row r="17" spans="10:13" ht="12.75">
      <c r="J17" s="52"/>
      <c r="K17" s="51"/>
      <c r="L17" s="55"/>
      <c r="M17" s="58"/>
    </row>
    <row r="18" spans="10:13" ht="12.75">
      <c r="J18" s="52"/>
      <c r="K18" s="51"/>
      <c r="L18" s="55"/>
      <c r="M18" s="58"/>
    </row>
    <row r="19" spans="10:13" ht="12.75">
      <c r="J19" s="52"/>
      <c r="K19" s="51"/>
      <c r="L19" s="55"/>
      <c r="M19" s="58"/>
    </row>
  </sheetData>
  <sheetProtection/>
  <mergeCells count="2">
    <mergeCell ref="A1:R1"/>
    <mergeCell ref="A2:R2"/>
  </mergeCells>
  <printOptions/>
  <pageMargins left="0.71" right="0.71" top="0.7900000000000001" bottom="0.7900000000000001" header="0.31" footer="0.31"/>
  <pageSetup fitToHeight="9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"/>
  <sheetViews>
    <sheetView zoomScale="150" zoomScaleNormal="150" zoomScalePageLayoutView="0" workbookViewId="0" topLeftCell="A1">
      <selection activeCell="C14" sqref="C14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6.7109375" style="10" bestFit="1" customWidth="1"/>
    <col min="8" max="8" width="2.140625" style="10" customWidth="1"/>
    <col min="9" max="9" width="4.421875" style="19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9" bestFit="1" customWidth="1"/>
    <col min="14" max="14" width="1.421875" style="19" customWidth="1"/>
    <col min="15" max="15" width="10.00390625" style="5" bestFit="1" customWidth="1"/>
    <col min="16" max="16" width="2.140625" style="10" customWidth="1"/>
    <col min="17" max="17" width="4.421875" style="19" bestFit="1" customWidth="1"/>
    <col min="18" max="18" width="7.710937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2" customFormat="1" ht="26.25" customHeight="1">
      <c r="A1" s="59" t="str">
        <f>Fixwerte!B1</f>
        <v>39. Frühlingswettkampf Amsoldingen, 7. Mai 2022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1"/>
      <c r="T1" s="21"/>
      <c r="U1" s="21"/>
    </row>
    <row r="2" spans="1:21" s="36" customFormat="1" ht="18.75" customHeigh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  <c r="U2" s="21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1"/>
      <c r="T3" s="21"/>
      <c r="U3" s="21"/>
    </row>
    <row r="4" spans="1:20" ht="12.75">
      <c r="A4" s="13"/>
      <c r="B4" s="12"/>
      <c r="C4" s="12"/>
      <c r="D4" s="12"/>
      <c r="E4" s="9"/>
      <c r="F4" s="9"/>
      <c r="G4" s="31" t="s">
        <v>5</v>
      </c>
      <c r="H4" s="31"/>
      <c r="I4" s="29"/>
      <c r="J4" s="9"/>
      <c r="K4" s="31"/>
      <c r="L4" s="31"/>
      <c r="M4" s="31"/>
      <c r="N4" s="31"/>
      <c r="O4" s="31"/>
      <c r="P4" s="31"/>
      <c r="Q4" s="31"/>
      <c r="R4" s="31"/>
      <c r="S4"/>
      <c r="T4"/>
    </row>
    <row r="5" spans="1:18" s="1" customFormat="1" ht="12.75">
      <c r="A5" s="27" t="s">
        <v>1</v>
      </c>
      <c r="B5" s="28" t="s">
        <v>0</v>
      </c>
      <c r="C5" s="28" t="s">
        <v>7</v>
      </c>
      <c r="D5" s="28" t="s">
        <v>8</v>
      </c>
      <c r="E5" s="8" t="s">
        <v>13</v>
      </c>
      <c r="F5" s="8"/>
      <c r="G5" s="8" t="s">
        <v>18</v>
      </c>
      <c r="H5" s="11" t="s">
        <v>3</v>
      </c>
      <c r="I5" s="40" t="s">
        <v>2</v>
      </c>
      <c r="J5" s="8"/>
      <c r="K5" s="29" t="s">
        <v>6</v>
      </c>
      <c r="L5" s="23" t="s">
        <v>3</v>
      </c>
      <c r="M5" s="17" t="s">
        <v>2</v>
      </c>
      <c r="N5" s="17"/>
      <c r="O5" s="29" t="s">
        <v>10</v>
      </c>
      <c r="P5" s="23" t="s">
        <v>3</v>
      </c>
      <c r="Q5" s="17" t="s">
        <v>2</v>
      </c>
      <c r="R5" s="8" t="s">
        <v>4</v>
      </c>
    </row>
    <row r="6" spans="1:22" ht="12.75">
      <c r="A6" s="56">
        <v>1</v>
      </c>
      <c r="B6" t="s">
        <v>57</v>
      </c>
      <c r="C6" t="s">
        <v>58</v>
      </c>
      <c r="D6" t="s">
        <v>130</v>
      </c>
      <c r="E6" s="43">
        <v>2007</v>
      </c>
      <c r="G6" s="45">
        <v>12.34</v>
      </c>
      <c r="H6" s="57" t="s">
        <v>3</v>
      </c>
      <c r="I6" s="15">
        <f>IF(G6=0,0,INT(4.22443*((1850-(G6*100))/100)^2.5))</f>
        <v>397</v>
      </c>
      <c r="J6" s="33"/>
      <c r="K6" s="14">
        <v>3.63</v>
      </c>
      <c r="L6" s="25" t="s">
        <v>3</v>
      </c>
      <c r="M6" s="15">
        <f>IF(K6=0,0,INT(171.91361*((100*K6-125)/100)^1.1))</f>
        <v>446</v>
      </c>
      <c r="N6" s="15"/>
      <c r="O6" s="30">
        <v>7.41</v>
      </c>
      <c r="P6" s="25" t="s">
        <v>3</v>
      </c>
      <c r="Q6" s="15">
        <f>IF(O6=0,0,INT(83.435373*((100*O6-130)/100)^0.9))</f>
        <v>425</v>
      </c>
      <c r="R6" s="24">
        <f>I6+M6+Q6</f>
        <v>1268</v>
      </c>
      <c r="S6"/>
      <c r="T6"/>
      <c r="V6" s="20"/>
    </row>
    <row r="7" spans="1:18" ht="12.75">
      <c r="A7" s="56">
        <v>2</v>
      </c>
      <c r="B7" t="s">
        <v>128</v>
      </c>
      <c r="C7" t="s">
        <v>225</v>
      </c>
      <c r="D7" t="s">
        <v>37</v>
      </c>
      <c r="E7" s="43">
        <v>2007</v>
      </c>
      <c r="G7" s="45">
        <v>12.96</v>
      </c>
      <c r="H7" s="57" t="s">
        <v>3</v>
      </c>
      <c r="I7" s="15">
        <f>IF(G7=0,0,INT(4.22443*((1850-(G7*100))/100)^2.5))</f>
        <v>305</v>
      </c>
      <c r="J7" s="33"/>
      <c r="K7" s="14">
        <v>4.1</v>
      </c>
      <c r="L7" s="25" t="s">
        <v>3</v>
      </c>
      <c r="M7" s="15">
        <f>IF(K7=0,0,INT(171.91361*((100*K7-125)/100)^1.1))</f>
        <v>544</v>
      </c>
      <c r="N7" s="15"/>
      <c r="O7" s="30">
        <v>6.52</v>
      </c>
      <c r="P7" s="25" t="s">
        <v>3</v>
      </c>
      <c r="Q7" s="15">
        <f>IF(O7=0,0,INT(83.435373*((100*O7-130)/100)^0.9))</f>
        <v>369</v>
      </c>
      <c r="R7" s="24">
        <f>I7+M7+Q7</f>
        <v>1218</v>
      </c>
    </row>
    <row r="8" spans="1:18" ht="12.75">
      <c r="A8" s="56">
        <v>3</v>
      </c>
      <c r="B8" t="s">
        <v>123</v>
      </c>
      <c r="C8" t="s">
        <v>52</v>
      </c>
      <c r="D8" t="s">
        <v>144</v>
      </c>
      <c r="E8" s="43">
        <v>2007</v>
      </c>
      <c r="F8" s="54"/>
      <c r="G8" s="45">
        <v>12.71</v>
      </c>
      <c r="H8" s="57" t="s">
        <v>3</v>
      </c>
      <c r="I8" s="15">
        <f>IF(G8=0,0,INT(4.22443*((1850-(G8*100))/100)^2.5))</f>
        <v>340</v>
      </c>
      <c r="J8" s="33"/>
      <c r="K8" s="14">
        <v>3.45</v>
      </c>
      <c r="L8" s="25" t="s">
        <v>3</v>
      </c>
      <c r="M8" s="15">
        <f>IF(K8=0,0,INT(171.91361*((100*K8-125)/100)^1.1))</f>
        <v>409</v>
      </c>
      <c r="N8" s="15"/>
      <c r="O8" s="30">
        <v>6.49</v>
      </c>
      <c r="P8" s="25" t="s">
        <v>3</v>
      </c>
      <c r="Q8" s="15">
        <f>IF(O8=0,0,INT(83.435373*((100*O8-130)/100)^0.9))</f>
        <v>367</v>
      </c>
      <c r="R8" s="24">
        <f>I8+M8+Q8</f>
        <v>1116</v>
      </c>
    </row>
    <row r="9" spans="1:18" ht="12.75">
      <c r="A9" s="56">
        <v>4</v>
      </c>
      <c r="B9" t="s">
        <v>126</v>
      </c>
      <c r="C9" t="s">
        <v>127</v>
      </c>
      <c r="D9" t="s">
        <v>37</v>
      </c>
      <c r="E9" s="43">
        <v>2007</v>
      </c>
      <c r="F9" s="52"/>
      <c r="G9" s="45">
        <v>14.59</v>
      </c>
      <c r="H9" s="57" t="s">
        <v>3</v>
      </c>
      <c r="I9" s="15">
        <f>IF(G9=0,0,INT(4.22443*((1850-(G9*100))/100)^2.5))</f>
        <v>127</v>
      </c>
      <c r="J9" s="33"/>
      <c r="K9" s="14">
        <v>2.82</v>
      </c>
      <c r="L9" s="25" t="s">
        <v>3</v>
      </c>
      <c r="M9" s="15">
        <f>IF(K9=0,0,INT(171.91361*((100*K9-125)/100)^1.1))</f>
        <v>282</v>
      </c>
      <c r="N9" s="15"/>
      <c r="O9" s="30">
        <v>7.12</v>
      </c>
      <c r="P9" s="25" t="s">
        <v>3</v>
      </c>
      <c r="Q9" s="15">
        <f>IF(O9=0,0,INT(83.435373*((100*O9-130)/100)^0.9))</f>
        <v>407</v>
      </c>
      <c r="R9" s="24">
        <f>I9+M9+Q9</f>
        <v>816</v>
      </c>
    </row>
  </sheetData>
  <sheetProtection/>
  <mergeCells count="2">
    <mergeCell ref="A1:R1"/>
    <mergeCell ref="A2:R2"/>
  </mergeCells>
  <printOptions/>
  <pageMargins left="0.71" right="0.71" top="0.7900000000000001" bottom="0.7900000000000001" header="0.31" footer="0.31"/>
  <pageSetup fitToHeight="9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Lara Saurer</cp:lastModifiedBy>
  <cp:lastPrinted>2022-05-07T13:16:26Z</cp:lastPrinted>
  <dcterms:created xsi:type="dcterms:W3CDTF">2003-03-19T10:39:44Z</dcterms:created>
  <dcterms:modified xsi:type="dcterms:W3CDTF">2022-05-07T16:44:59Z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1731211791</vt:i4>
  </property>
  <property fmtid="{D5CDD505-2E9C-101B-9397-08002B2CF9AE}" pid="3" name="_NewReviewCycle">
    <vt:lpwstr/>
  </property>
  <property fmtid="{D5CDD505-2E9C-101B-9397-08002B2CF9AE}" pid="4" name="_EmailSubject">
    <vt:lpwstr>westamt</vt:lpwstr>
  </property>
  <property fmtid="{D5CDD505-2E9C-101B-9397-08002B2CF9AE}" pid="5" name="_AuthorEmail">
    <vt:lpwstr>Daniel.Rohrer@swisscom.com</vt:lpwstr>
  </property>
  <property fmtid="{D5CDD505-2E9C-101B-9397-08002B2CF9AE}" pid="6" name="_AuthorEmailDisplayName">
    <vt:lpwstr>Rohrer Daniel, IT-TBU-DL1-BLG-BSE</vt:lpwstr>
  </property>
  <property fmtid="{D5CDD505-2E9C-101B-9397-08002B2CF9AE}" pid="7" name="_ReviewingToolsShownOnce">
    <vt:lpwstr/>
  </property>
</Properties>
</file>