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3176" tabRatio="463" activeTab="0"/>
  </bookViews>
  <sheets>
    <sheet name="Aktive" sheetId="1" r:id="rId1"/>
    <sheet name="Damen" sheetId="2" r:id="rId2"/>
    <sheet name="Senioren LA" sheetId="3" r:id="rId3"/>
    <sheet name="Seniorinnen LA" sheetId="4" r:id="rId4"/>
  </sheets>
  <definedNames>
    <definedName name="_xlnm.Print_Area" localSheetId="1">'Damen'!$A$1:$S$34</definedName>
    <definedName name="_xlnm.Print_Area" localSheetId="2">'Senioren LA'!$A$1:$S$21</definedName>
  </definedNames>
  <calcPr fullCalcOnLoad="1"/>
</workbook>
</file>

<file path=xl/sharedStrings.xml><?xml version="1.0" encoding="utf-8"?>
<sst xmlns="http://schemas.openxmlformats.org/spreadsheetml/2006/main" count="352" uniqueCount="95">
  <si>
    <t>Alter</t>
  </si>
  <si>
    <t>Name</t>
  </si>
  <si>
    <t>Vorname</t>
  </si>
  <si>
    <t>Verein</t>
  </si>
  <si>
    <t>Rang</t>
  </si>
  <si>
    <t>Pkt.</t>
  </si>
  <si>
    <t>/</t>
  </si>
  <si>
    <t>Jg.</t>
  </si>
  <si>
    <t>Total</t>
  </si>
  <si>
    <t>Ausz.</t>
  </si>
  <si>
    <t xml:space="preserve"> </t>
  </si>
  <si>
    <t>100m</t>
  </si>
  <si>
    <t>Weit</t>
  </si>
  <si>
    <t>Kugel</t>
  </si>
  <si>
    <t>80m</t>
  </si>
  <si>
    <t xml:space="preserve">    </t>
  </si>
  <si>
    <t>Rangliste</t>
  </si>
  <si>
    <t>Damen</t>
  </si>
  <si>
    <t>Senioren</t>
  </si>
  <si>
    <t>*</t>
  </si>
  <si>
    <t>Jg</t>
  </si>
  <si>
    <t>Rangliste Aktive</t>
  </si>
  <si>
    <t>TV Uetendorf</t>
  </si>
  <si>
    <t>TV Burgistein</t>
  </si>
  <si>
    <t>TV Seftigen</t>
  </si>
  <si>
    <t>Seniorinnen</t>
  </si>
  <si>
    <t>**</t>
  </si>
  <si>
    <t>Bürki</t>
  </si>
  <si>
    <t>Marcel</t>
  </si>
  <si>
    <t>Iseli</t>
  </si>
  <si>
    <t>Bähler</t>
  </si>
  <si>
    <t>Ausz</t>
  </si>
  <si>
    <t>Christian</t>
  </si>
  <si>
    <t>Thomas</t>
  </si>
  <si>
    <t>Michael</t>
  </si>
  <si>
    <t>TV Gerzensee</t>
  </si>
  <si>
    <t>Anina</t>
  </si>
  <si>
    <t>Gilgen</t>
  </si>
  <si>
    <t>TV Reutigen</t>
  </si>
  <si>
    <t>Grossen</t>
  </si>
  <si>
    <t>Schüpbach</t>
  </si>
  <si>
    <t>Jürg</t>
  </si>
  <si>
    <t>Roland</t>
  </si>
  <si>
    <t>Eggen</t>
  </si>
  <si>
    <t>Kevin</t>
  </si>
  <si>
    <t>Simon</t>
  </si>
  <si>
    <t>Patrick</t>
  </si>
  <si>
    <t>Beyeler</t>
  </si>
  <si>
    <t>Erich</t>
  </si>
  <si>
    <t>Stefan</t>
  </si>
  <si>
    <t>Oswald</t>
  </si>
  <si>
    <t>Pascal</t>
  </si>
  <si>
    <t>Olivia</t>
  </si>
  <si>
    <t>Hauser</t>
  </si>
  <si>
    <t>Affolter</t>
  </si>
  <si>
    <t>Ronny</t>
  </si>
  <si>
    <t>Trachsel</t>
  </si>
  <si>
    <t>Hadorn</t>
  </si>
  <si>
    <t>Scherb</t>
  </si>
  <si>
    <t>Tim</t>
  </si>
  <si>
    <t>TV Amsoldingen</t>
  </si>
  <si>
    <t>Nicola</t>
  </si>
  <si>
    <t>Bruni</t>
  </si>
  <si>
    <t>Svenja</t>
  </si>
  <si>
    <t>Jaussi</t>
  </si>
  <si>
    <t>Lionel</t>
  </si>
  <si>
    <t>Nik</t>
  </si>
  <si>
    <t>Franceschina</t>
  </si>
  <si>
    <t>Marco</t>
  </si>
  <si>
    <t>Leuenberger</t>
  </si>
  <si>
    <t>Schmid</t>
  </si>
  <si>
    <t>Jonas</t>
  </si>
  <si>
    <t xml:space="preserve">Bütschi </t>
  </si>
  <si>
    <t>Fankhauser</t>
  </si>
  <si>
    <t>Janis</t>
  </si>
  <si>
    <t>Joel</t>
  </si>
  <si>
    <t>Kurz</t>
  </si>
  <si>
    <t>Alex</t>
  </si>
  <si>
    <t>Mike</t>
  </si>
  <si>
    <t>Schiess</t>
  </si>
  <si>
    <t>Fabrice</t>
  </si>
  <si>
    <t>Studer</t>
  </si>
  <si>
    <t>Lukas</t>
  </si>
  <si>
    <t>Julien</t>
  </si>
  <si>
    <t>Muriel</t>
  </si>
  <si>
    <t>Durtschi</t>
  </si>
  <si>
    <t>Urs</t>
  </si>
  <si>
    <t>Fuchser</t>
  </si>
  <si>
    <t>Alexander</t>
  </si>
  <si>
    <t>Elaja</t>
  </si>
  <si>
    <t>Däpp</t>
  </si>
  <si>
    <t>Dario</t>
  </si>
  <si>
    <t>Kaltenrieder</t>
  </si>
  <si>
    <t>Mühlemann</t>
  </si>
  <si>
    <t>Reto</t>
  </si>
</sst>
</file>

<file path=xl/styles.xml><?xml version="1.0" encoding="utf-8"?>
<styleSheet xmlns="http://schemas.openxmlformats.org/spreadsheetml/2006/main">
  <numFmts count="4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\ _C_H_F_-;\-* #,##0\ _C_H_F_-;_-* &quot;-&quot;\ _C_H_F_-;_-@_-"/>
    <numFmt numFmtId="170" formatCode="_-* #,##0.00\ &quot;CHF&quot;_-;\-* #,##0.00\ &quot;CHF&quot;_-;_-* &quot;-&quot;??\ &quot;CHF&quot;_-;_-@_-"/>
    <numFmt numFmtId="171" formatCode="_-* #,##0.00\ _C_H_F_-;\-* #,##0.00\ _C_H_F_-;_-* &quot;-&quot;??\ _C_H_F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Fr.&quot;\ #,##0;&quot;Fr.&quot;\ \-#,##0"/>
    <numFmt numFmtId="181" formatCode="&quot;Fr.&quot;\ #,##0;[Red]&quot;Fr.&quot;\ \-#,##0"/>
    <numFmt numFmtId="182" formatCode="&quot;Fr.&quot;\ #,##0.00;&quot;Fr.&quot;\ \-#,##0.00"/>
    <numFmt numFmtId="183" formatCode="&quot;Fr.&quot;\ #,##0.00;[Red]&quot;Fr.&quot;\ \-#,##0.00"/>
    <numFmt numFmtId="184" formatCode="_ &quot;Fr.&quot;\ * #,##0_ ;_ &quot;Fr.&quot;\ * \-#,##0_ ;_ &quot;Fr.&quot;\ * &quot;-&quot;_ ;_ @_ "/>
    <numFmt numFmtId="185" formatCode="_ &quot;Fr.&quot;\ * #,##0.00_ ;_ &quot;Fr.&quot;\ * \-#,##0.00_ ;_ &quot;Fr.&quot;\ * &quot;-&quot;??_ ;_ @_ "/>
    <numFmt numFmtId="186" formatCode="&quot;SFr.&quot;\ #,##0;&quot;SFr.&quot;\ \-#,##0"/>
    <numFmt numFmtId="187" formatCode="&quot;SFr.&quot;\ #,##0;[Red]&quot;SFr.&quot;\ \-#,##0"/>
    <numFmt numFmtId="188" formatCode="&quot;SFr.&quot;\ #,##0.00;&quot;SFr.&quot;\ \-#,##0.00"/>
    <numFmt numFmtId="189" formatCode="&quot;SFr.&quot;\ #,##0.00;[Red]&quot;SFr.&quot;\ \-#,##0.00"/>
    <numFmt numFmtId="190" formatCode="_ &quot;SFr.&quot;\ * #,##0_ ;_ &quot;SFr.&quot;\ * \-#,##0_ ;_ &quot;SFr.&quot;\ * &quot;-&quot;_ ;_ @_ "/>
    <numFmt numFmtId="191" formatCode="_ &quot;SFr.&quot;\ * #,##0.00_ ;_ &quot;SFr.&quot;\ * \-#,##0.00_ ;_ &quot;SFr.&quot;\ * &quot;-&quot;??_ ;_ @_ "/>
    <numFmt numFmtId="192" formatCode="####.###########"/>
    <numFmt numFmtId="193" formatCode="\(0\)"/>
    <numFmt numFmtId="194" formatCode="#.0"/>
    <numFmt numFmtId="195" formatCode="000"/>
    <numFmt numFmtId="196" formatCode="0.0"/>
    <numFmt numFmtId="197" formatCode="00"/>
    <numFmt numFmtId="198" formatCode="00.0"/>
    <numFmt numFmtId="199" formatCode="00.00"/>
    <numFmt numFmtId="200" formatCode="ss.00"/>
    <numFmt numFmtId="201" formatCode="0.000"/>
    <numFmt numFmtId="202" formatCode="0.0000"/>
  </numFmts>
  <fonts count="5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33" borderId="0" xfId="0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49" fontId="1" fillId="0" borderId="0" xfId="0" applyNumberFormat="1" applyFont="1" applyAlignment="1" applyProtection="1" quotePrefix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Border="1" applyAlignment="1" applyProtection="1">
      <alignment horizontal="left"/>
      <protection/>
    </xf>
    <xf numFmtId="1" fontId="0" fillId="0" borderId="0" xfId="0" applyNumberFormat="1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1" fillId="0" borderId="0" xfId="0" applyNumberFormat="1" applyFont="1" applyFill="1" applyBorder="1" applyAlignment="1" applyProtection="1">
      <alignment horizontal="left"/>
      <protection/>
    </xf>
    <xf numFmtId="1" fontId="0" fillId="0" borderId="0" xfId="0" applyNumberFormat="1" applyFont="1" applyAlignment="1" applyProtection="1">
      <alignment horizontal="left"/>
      <protection/>
    </xf>
    <xf numFmtId="1" fontId="0" fillId="0" borderId="0" xfId="0" applyNumberFormat="1" applyAlignment="1" applyProtection="1">
      <alignment horizontal="left"/>
      <protection/>
    </xf>
    <xf numFmtId="1" fontId="0" fillId="0" borderId="0" xfId="0" applyNumberFormat="1" applyAlignment="1">
      <alignment/>
    </xf>
    <xf numFmtId="0" fontId="3" fillId="33" borderId="0" xfId="0" applyFont="1" applyFill="1" applyAlignment="1" applyProtection="1">
      <alignment horizontal="left"/>
      <protection locked="0"/>
    </xf>
    <xf numFmtId="0" fontId="3" fillId="33" borderId="0" xfId="0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 horizontal="right"/>
      <protection/>
    </xf>
    <xf numFmtId="1" fontId="3" fillId="33" borderId="0" xfId="0" applyNumberFormat="1" applyFont="1" applyFill="1" applyAlignment="1" applyProtection="1">
      <alignment horizontal="center"/>
      <protection/>
    </xf>
    <xf numFmtId="1" fontId="3" fillId="33" borderId="0" xfId="0" applyNumberFormat="1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1" fontId="1" fillId="0" borderId="0" xfId="0" applyNumberFormat="1" applyFont="1" applyFill="1" applyAlignment="1" applyProtection="1">
      <alignment horizontal="left"/>
      <protection/>
    </xf>
    <xf numFmtId="49" fontId="1" fillId="0" borderId="0" xfId="0" applyNumberFormat="1" applyFont="1" applyFill="1" applyAlignment="1" applyProtection="1" quotePrefix="1">
      <alignment horizontal="center"/>
      <protection/>
    </xf>
    <xf numFmtId="0" fontId="1" fillId="0" borderId="0" xfId="0" applyFont="1" applyFill="1" applyAlignment="1" applyProtection="1">
      <alignment horizontal="right"/>
      <protection/>
    </xf>
    <xf numFmtId="1" fontId="1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 quotePrefix="1">
      <alignment horizontal="center"/>
      <protection/>
    </xf>
    <xf numFmtId="0" fontId="1" fillId="0" borderId="0" xfId="0" applyFont="1" applyFill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200" fontId="5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5" fillId="0" borderId="0" xfId="0" applyFont="1" applyAlignment="1">
      <alignment horizontal="center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Font="1" applyAlignment="1" applyProtection="1">
      <alignment horizontal="right"/>
      <protection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right"/>
      <protection/>
    </xf>
    <xf numFmtId="49" fontId="5" fillId="0" borderId="0" xfId="0" applyNumberFormat="1" applyFont="1" applyAlignment="1" applyProtection="1" quotePrefix="1">
      <alignment horizontal="center"/>
      <protection/>
    </xf>
    <xf numFmtId="0" fontId="5" fillId="0" borderId="0" xfId="0" applyFont="1" applyFill="1" applyBorder="1" applyAlignment="1" applyProtection="1">
      <alignment horizontal="left"/>
      <protection/>
    </xf>
    <xf numFmtId="2" fontId="5" fillId="0" borderId="0" xfId="0" applyNumberFormat="1" applyFont="1" applyFill="1" applyBorder="1" applyAlignment="1" applyProtection="1">
      <alignment horizontal="right"/>
      <protection/>
    </xf>
    <xf numFmtId="1" fontId="5" fillId="0" borderId="0" xfId="0" applyNumberFormat="1" applyFont="1" applyFill="1" applyBorder="1" applyAlignment="1" applyProtection="1">
      <alignment horizontal="left"/>
      <protection/>
    </xf>
    <xf numFmtId="2" fontId="5" fillId="0" borderId="0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Border="1" applyAlignment="1" applyProtection="1">
      <alignment/>
      <protection locked="0"/>
    </xf>
    <xf numFmtId="1" fontId="10" fillId="0" borderId="0" xfId="0" applyNumberFormat="1" applyFont="1" applyAlignment="1" applyProtection="1">
      <alignment horizontal="right"/>
      <protection/>
    </xf>
    <xf numFmtId="0" fontId="1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Fill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left"/>
      <protection/>
    </xf>
    <xf numFmtId="2" fontId="0" fillId="34" borderId="0" xfId="0" applyNumberFormat="1" applyFont="1" applyFill="1" applyBorder="1" applyAlignment="1" applyProtection="1">
      <alignment horizontal="right"/>
      <protection/>
    </xf>
    <xf numFmtId="49" fontId="0" fillId="34" borderId="0" xfId="0" applyNumberFormat="1" applyFont="1" applyFill="1" applyAlignment="1" applyProtection="1" quotePrefix="1">
      <alignment horizontal="center"/>
      <protection/>
    </xf>
    <xf numFmtId="1" fontId="0" fillId="34" borderId="0" xfId="0" applyNumberFormat="1" applyFont="1" applyFill="1" applyBorder="1" applyAlignment="1" applyProtection="1">
      <alignment horizontal="left"/>
      <protection/>
    </xf>
    <xf numFmtId="2" fontId="0" fillId="34" borderId="0" xfId="0" applyNumberFormat="1" applyFont="1" applyFill="1" applyBorder="1" applyAlignment="1" applyProtection="1">
      <alignment horizontal="right"/>
      <protection locked="0"/>
    </xf>
    <xf numFmtId="2" fontId="0" fillId="34" borderId="0" xfId="0" applyNumberFormat="1" applyFont="1" applyFill="1" applyBorder="1" applyAlignment="1" applyProtection="1">
      <alignment/>
      <protection locked="0"/>
    </xf>
    <xf numFmtId="1" fontId="1" fillId="34" borderId="0" xfId="0" applyNumberFormat="1" applyFont="1" applyFill="1" applyAlignment="1" applyProtection="1">
      <alignment horizontal="right"/>
      <protection/>
    </xf>
    <xf numFmtId="2" fontId="0" fillId="34" borderId="0" xfId="0" applyNumberFormat="1" applyFont="1" applyFill="1" applyAlignment="1" applyProtection="1">
      <alignment horizontal="right"/>
      <protection/>
    </xf>
    <xf numFmtId="2" fontId="0" fillId="34" borderId="0" xfId="0" applyNumberFormat="1" applyFont="1" applyFill="1" applyBorder="1" applyAlignment="1" applyProtection="1">
      <alignment/>
      <protection/>
    </xf>
    <xf numFmtId="2" fontId="0" fillId="34" borderId="0" xfId="0" applyNumberFormat="1" applyFill="1" applyAlignment="1" applyProtection="1">
      <alignment horizontal="right"/>
      <protection/>
    </xf>
    <xf numFmtId="22" fontId="0" fillId="34" borderId="0" xfId="0" applyNumberFormat="1" applyFont="1" applyFill="1" applyAlignment="1">
      <alignment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ont="1" applyFill="1" applyAlignment="1">
      <alignment horizontal="left" vertical="center"/>
    </xf>
    <xf numFmtId="0" fontId="0" fillId="34" borderId="0" xfId="0" applyFont="1" applyFill="1" applyAlignment="1">
      <alignment vertical="center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49" fillId="0" borderId="0" xfId="0" applyFont="1" applyAlignment="1">
      <alignment horizontal="left" vertical="center"/>
    </xf>
    <xf numFmtId="0" fontId="1" fillId="0" borderId="0" xfId="0" applyFont="1" applyFill="1" applyBorder="1" applyAlignment="1" applyProtection="1">
      <alignment horizont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5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view="pageLayout" zoomScaleNormal="120" workbookViewId="0" topLeftCell="A1">
      <selection activeCell="D8" sqref="D8"/>
    </sheetView>
  </sheetViews>
  <sheetFormatPr defaultColWidth="11.421875" defaultRowHeight="12.75"/>
  <cols>
    <col min="1" max="1" width="3.421875" style="11" customWidth="1"/>
    <col min="2" max="2" width="15.421875" style="9" customWidth="1"/>
    <col min="3" max="3" width="13.421875" style="13" customWidth="1"/>
    <col min="4" max="4" width="6.421875" style="13" customWidth="1"/>
    <col min="5" max="5" width="18.421875" style="9" customWidth="1"/>
    <col min="6" max="6" width="6.421875" style="20" customWidth="1"/>
    <col min="7" max="7" width="2.140625" style="20" customWidth="1"/>
    <col min="8" max="8" width="5.00390625" style="31" customWidth="1"/>
    <col min="9" max="9" width="6.7109375" style="9" customWidth="1"/>
    <col min="10" max="10" width="2.140625" style="20" customWidth="1"/>
    <col min="11" max="11" width="5.00390625" style="34" customWidth="1"/>
    <col min="12" max="12" width="8.421875" style="9" customWidth="1"/>
    <col min="13" max="13" width="2.140625" style="20" customWidth="1"/>
    <col min="14" max="14" width="5.00390625" style="34" customWidth="1"/>
    <col min="15" max="15" width="12.00390625" style="18" customWidth="1"/>
    <col min="16" max="16" width="8.7109375" style="15" customWidth="1"/>
    <col min="17" max="17" width="6.28125" style="2" customWidth="1"/>
    <col min="18" max="18" width="10.421875" style="2" customWidth="1"/>
    <col min="19" max="19" width="8.28125" style="0" customWidth="1"/>
  </cols>
  <sheetData>
    <row r="1" spans="1:19" s="43" customFormat="1" ht="21">
      <c r="A1" s="41" t="s">
        <v>21</v>
      </c>
      <c r="B1" s="46"/>
      <c r="C1" s="41"/>
      <c r="D1" s="41"/>
      <c r="E1" s="46"/>
      <c r="F1" s="38"/>
      <c r="G1" s="38"/>
      <c r="H1" s="39"/>
      <c r="I1" s="46"/>
      <c r="J1" s="38"/>
      <c r="K1" s="40"/>
      <c r="L1" s="46"/>
      <c r="M1" s="38"/>
      <c r="N1" s="40"/>
      <c r="O1" s="41"/>
      <c r="P1" s="46"/>
      <c r="Q1" s="42"/>
      <c r="R1" s="42"/>
      <c r="S1" s="42"/>
    </row>
    <row r="2" spans="1:18" ht="12.75">
      <c r="A2" s="26"/>
      <c r="B2" s="24"/>
      <c r="C2" s="26"/>
      <c r="D2" s="26"/>
      <c r="E2" s="24"/>
      <c r="F2" s="17"/>
      <c r="G2" s="17"/>
      <c r="H2" s="28"/>
      <c r="I2" s="17"/>
      <c r="J2" s="17"/>
      <c r="K2" s="29"/>
      <c r="L2" s="53"/>
      <c r="M2" s="17"/>
      <c r="N2" s="29"/>
      <c r="P2" s="54"/>
      <c r="Q2"/>
      <c r="R2"/>
    </row>
    <row r="3" spans="1:18" ht="12.75">
      <c r="A3" s="26"/>
      <c r="B3" s="24"/>
      <c r="C3" s="26"/>
      <c r="D3" s="26"/>
      <c r="E3" s="24"/>
      <c r="F3" s="17"/>
      <c r="G3" s="17"/>
      <c r="H3" s="28"/>
      <c r="I3" s="17"/>
      <c r="J3" s="17"/>
      <c r="K3" s="29"/>
      <c r="L3" s="53"/>
      <c r="M3" s="17"/>
      <c r="N3" s="29"/>
      <c r="P3" s="54"/>
      <c r="Q3"/>
      <c r="R3"/>
    </row>
    <row r="4" spans="1:18" ht="12.75">
      <c r="A4" s="26"/>
      <c r="B4" s="24"/>
      <c r="C4" s="26"/>
      <c r="D4" s="26"/>
      <c r="E4" s="24"/>
      <c r="F4" s="103"/>
      <c r="G4" s="103"/>
      <c r="H4" s="103"/>
      <c r="I4" s="103"/>
      <c r="J4" s="103"/>
      <c r="K4" s="103"/>
      <c r="L4" s="103"/>
      <c r="M4" s="103"/>
      <c r="N4" s="103"/>
      <c r="P4" s="54"/>
      <c r="Q4"/>
      <c r="R4"/>
    </row>
    <row r="5" spans="1:16" s="1" customFormat="1" ht="12.75">
      <c r="A5" s="55"/>
      <c r="B5" s="56" t="s">
        <v>1</v>
      </c>
      <c r="C5" s="55" t="s">
        <v>2</v>
      </c>
      <c r="D5" s="55" t="s">
        <v>20</v>
      </c>
      <c r="E5" s="56" t="s">
        <v>3</v>
      </c>
      <c r="F5" s="18" t="s">
        <v>11</v>
      </c>
      <c r="G5" s="21" t="s">
        <v>6</v>
      </c>
      <c r="H5" s="47" t="s">
        <v>5</v>
      </c>
      <c r="I5" s="57" t="s">
        <v>12</v>
      </c>
      <c r="J5" s="48" t="s">
        <v>6</v>
      </c>
      <c r="K5" s="32" t="s">
        <v>5</v>
      </c>
      <c r="L5" s="57" t="s">
        <v>13</v>
      </c>
      <c r="M5" s="48" t="s">
        <v>6</v>
      </c>
      <c r="N5" s="32" t="s">
        <v>5</v>
      </c>
      <c r="O5" s="18" t="s">
        <v>8</v>
      </c>
      <c r="P5" s="54" t="s">
        <v>9</v>
      </c>
    </row>
    <row r="6" spans="1:16" s="1" customFormat="1" ht="12.75">
      <c r="A6" s="55"/>
      <c r="B6" s="100"/>
      <c r="C6" s="101"/>
      <c r="D6" s="101"/>
      <c r="E6" s="100"/>
      <c r="F6" s="18"/>
      <c r="G6" s="21"/>
      <c r="H6" s="47"/>
      <c r="I6" s="57"/>
      <c r="J6" s="48"/>
      <c r="K6" s="32"/>
      <c r="L6" s="57"/>
      <c r="M6" s="48"/>
      <c r="N6" s="32"/>
      <c r="O6" s="18"/>
      <c r="P6" s="54"/>
    </row>
    <row r="7" spans="1:16" s="1" customFormat="1" ht="13.5">
      <c r="A7" s="11">
        <v>1</v>
      </c>
      <c r="B7" s="102" t="s">
        <v>29</v>
      </c>
      <c r="C7" s="102" t="s">
        <v>68</v>
      </c>
      <c r="D7" s="102">
        <v>1997</v>
      </c>
      <c r="E7" s="102" t="s">
        <v>38</v>
      </c>
      <c r="F7" s="87">
        <v>12.97</v>
      </c>
      <c r="G7" s="88" t="s">
        <v>6</v>
      </c>
      <c r="H7" s="89">
        <f>IF(F7=0,0,INT(7.080303*((2150-(F7*100))/100)^2.1))</f>
        <v>638</v>
      </c>
      <c r="I7" s="87">
        <v>4.89</v>
      </c>
      <c r="J7" s="88" t="s">
        <v>6</v>
      </c>
      <c r="K7" s="89">
        <f>IF(I7=0,0,INT(180.85908*((100*I7-190)/100)^1))</f>
        <v>540</v>
      </c>
      <c r="L7" s="94">
        <v>11.63</v>
      </c>
      <c r="M7" s="88" t="s">
        <v>6</v>
      </c>
      <c r="N7" s="89">
        <f>IF(L7=0,0,INT(82.491673*((100*L7-178)/100)^0.9))</f>
        <v>646</v>
      </c>
      <c r="O7" s="92">
        <f>H7+K7+N7</f>
        <v>1824</v>
      </c>
      <c r="P7" s="86" t="s">
        <v>19</v>
      </c>
    </row>
    <row r="8" spans="1:20" ht="13.5">
      <c r="A8" s="26">
        <v>2</v>
      </c>
      <c r="B8" s="102" t="s">
        <v>29</v>
      </c>
      <c r="C8" s="102" t="s">
        <v>46</v>
      </c>
      <c r="D8" s="102">
        <v>1995</v>
      </c>
      <c r="E8" s="102" t="s">
        <v>38</v>
      </c>
      <c r="F8" s="93">
        <v>12.79</v>
      </c>
      <c r="G8" s="88" t="s">
        <v>6</v>
      </c>
      <c r="H8" s="89">
        <f>IF(F8=0,0,INT(7.080303*((2150-(F8*100))/100)^2.1))</f>
        <v>666</v>
      </c>
      <c r="I8" s="87">
        <v>5.1</v>
      </c>
      <c r="J8" s="88" t="s">
        <v>6</v>
      </c>
      <c r="K8" s="89">
        <f>IF(I8=0,0,INT(180.85908*((100*I8-190)/100)^1))</f>
        <v>578</v>
      </c>
      <c r="L8" s="94">
        <v>10.49</v>
      </c>
      <c r="M8" s="88" t="s">
        <v>6</v>
      </c>
      <c r="N8" s="89">
        <f>IF(L8=0,0,INT(82.491673*((100*L8-178)/100)^0.9))</f>
        <v>578</v>
      </c>
      <c r="O8" s="92">
        <f>H8+K8+N8</f>
        <v>1822</v>
      </c>
      <c r="P8" s="55" t="s">
        <v>19</v>
      </c>
      <c r="Q8"/>
      <c r="R8"/>
      <c r="T8" s="35"/>
    </row>
    <row r="9" spans="1:20" s="4" customFormat="1" ht="13.5">
      <c r="A9" s="11">
        <v>3</v>
      </c>
      <c r="B9" s="102" t="s">
        <v>56</v>
      </c>
      <c r="C9" s="102" t="s">
        <v>61</v>
      </c>
      <c r="D9" s="102">
        <v>2002</v>
      </c>
      <c r="E9" s="102" t="s">
        <v>60</v>
      </c>
      <c r="F9" s="87">
        <v>13.13</v>
      </c>
      <c r="G9" s="88" t="s">
        <v>6</v>
      </c>
      <c r="H9" s="89">
        <f>IF(F9=0,0,INT(7.080303*((2150-(F9*100))/100)^2.1))</f>
        <v>613</v>
      </c>
      <c r="I9" s="87">
        <v>5.03</v>
      </c>
      <c r="J9" s="88" t="s">
        <v>6</v>
      </c>
      <c r="K9" s="89">
        <f>IF(I9=0,0,INT(180.85908*((100*I9-190)/100)^1))</f>
        <v>566</v>
      </c>
      <c r="L9" s="94">
        <v>10.65</v>
      </c>
      <c r="M9" s="88" t="s">
        <v>6</v>
      </c>
      <c r="N9" s="89">
        <f>IF(L9=0,0,INT(82.491673*((100*L9-178)/100)^0.9))</f>
        <v>588</v>
      </c>
      <c r="O9" s="92">
        <f>H9+K9+N9</f>
        <v>1767</v>
      </c>
      <c r="P9" s="55" t="s">
        <v>19</v>
      </c>
      <c r="T9" s="35"/>
    </row>
    <row r="10" spans="1:20" s="4" customFormat="1" ht="13.5">
      <c r="A10" s="11">
        <v>4</v>
      </c>
      <c r="B10" s="102" t="s">
        <v>93</v>
      </c>
      <c r="C10" s="102" t="s">
        <v>94</v>
      </c>
      <c r="D10" s="102">
        <v>1988</v>
      </c>
      <c r="E10" s="102" t="s">
        <v>22</v>
      </c>
      <c r="F10" s="95">
        <v>13.01</v>
      </c>
      <c r="G10" s="88" t="s">
        <v>6</v>
      </c>
      <c r="H10" s="89">
        <f>IF(F10=0,0,INT(7.080303*((2150-(F10*100))/100)^2.1))</f>
        <v>632</v>
      </c>
      <c r="I10" s="87">
        <v>5.02</v>
      </c>
      <c r="J10" s="88" t="s">
        <v>6</v>
      </c>
      <c r="K10" s="89">
        <f>IF(I10=0,0,INT(180.85908*((100*I10-190)/100)^1))</f>
        <v>564</v>
      </c>
      <c r="L10" s="94">
        <v>9.32</v>
      </c>
      <c r="M10" s="88" t="s">
        <v>6</v>
      </c>
      <c r="N10" s="89">
        <f>IF(L10=0,0,INT(82.491673*((100*L10-178)/100)^0.9))</f>
        <v>508</v>
      </c>
      <c r="O10" s="92">
        <f>H10+K10+N10</f>
        <v>1704</v>
      </c>
      <c r="P10" s="44"/>
      <c r="T10" s="35"/>
    </row>
    <row r="11" spans="1:20" s="4" customFormat="1" ht="13.5">
      <c r="A11" s="11">
        <v>5</v>
      </c>
      <c r="B11" s="102" t="s">
        <v>39</v>
      </c>
      <c r="C11" s="102" t="s">
        <v>33</v>
      </c>
      <c r="D11" s="102">
        <v>1997</v>
      </c>
      <c r="E11" s="102" t="s">
        <v>38</v>
      </c>
      <c r="F11" s="87">
        <v>13.06</v>
      </c>
      <c r="G11" s="88" t="s">
        <v>6</v>
      </c>
      <c r="H11" s="89">
        <f>IF(F11=0,0,INT(7.080303*((2150-(F11*100))/100)^2.1))</f>
        <v>624</v>
      </c>
      <c r="I11" s="87">
        <v>4.25</v>
      </c>
      <c r="J11" s="88" t="s">
        <v>6</v>
      </c>
      <c r="K11" s="89">
        <f>IF(I11=0,0,INT(180.85908*((100*I11-190)/100)^1))</f>
        <v>425</v>
      </c>
      <c r="L11" s="94">
        <v>11.09</v>
      </c>
      <c r="M11" s="88" t="s">
        <v>6</v>
      </c>
      <c r="N11" s="89">
        <f>IF(L11=0,0,INT(82.491673*((100*L11-178)/100)^0.9))</f>
        <v>614</v>
      </c>
      <c r="O11" s="92">
        <f>H11+K11+N11</f>
        <v>1663</v>
      </c>
      <c r="P11" s="54"/>
      <c r="T11" s="35"/>
    </row>
    <row r="12" spans="1:20" ht="12" customHeight="1">
      <c r="A12" s="26">
        <v>6</v>
      </c>
      <c r="B12" s="102" t="s">
        <v>76</v>
      </c>
      <c r="C12" s="102" t="s">
        <v>77</v>
      </c>
      <c r="D12" s="102">
        <v>2001</v>
      </c>
      <c r="E12" s="102" t="s">
        <v>24</v>
      </c>
      <c r="F12" s="87">
        <v>13.2</v>
      </c>
      <c r="G12" s="88" t="s">
        <v>6</v>
      </c>
      <c r="H12" s="89">
        <f>IF(F12=0,0,INT(7.080303*((2150-(F12*100))/100)^2.1))</f>
        <v>602</v>
      </c>
      <c r="I12" s="87">
        <v>4.8</v>
      </c>
      <c r="J12" s="88" t="s">
        <v>6</v>
      </c>
      <c r="K12" s="89">
        <f>IF(I12=0,0,INT(180.85908*((100*I12-190)/100)^1))</f>
        <v>524</v>
      </c>
      <c r="L12" s="94">
        <v>9.39</v>
      </c>
      <c r="M12" s="88" t="s">
        <v>6</v>
      </c>
      <c r="N12" s="89">
        <f>IF(L12=0,0,INT(82.491673*((100*L12-178)/100)^0.9))</f>
        <v>512</v>
      </c>
      <c r="O12" s="92">
        <f>H12+K12+N12</f>
        <v>1638</v>
      </c>
      <c r="P12" s="54"/>
      <c r="Q12" s="3"/>
      <c r="R12" s="3"/>
      <c r="T12" s="35"/>
    </row>
    <row r="13" spans="1:20" ht="13.5">
      <c r="A13" s="11">
        <v>7</v>
      </c>
      <c r="B13" s="102" t="s">
        <v>90</v>
      </c>
      <c r="C13" s="102" t="s">
        <v>91</v>
      </c>
      <c r="D13" s="102">
        <v>2000</v>
      </c>
      <c r="E13" s="102" t="s">
        <v>60</v>
      </c>
      <c r="F13" s="87">
        <v>13.3</v>
      </c>
      <c r="G13" s="88" t="s">
        <v>6</v>
      </c>
      <c r="H13" s="89">
        <f>IF(F13=0,0,INT(7.080303*((2150-(F13*100))/100)^2.1))</f>
        <v>587</v>
      </c>
      <c r="I13" s="87">
        <v>4.35</v>
      </c>
      <c r="J13" s="88" t="s">
        <v>6</v>
      </c>
      <c r="K13" s="89">
        <f>IF(I13=0,0,INT(180.85908*((100*I13-190)/100)^1))</f>
        <v>443</v>
      </c>
      <c r="L13" s="94">
        <v>10.58</v>
      </c>
      <c r="M13" s="88" t="s">
        <v>6</v>
      </c>
      <c r="N13" s="89">
        <f>IF(L13=0,0,INT(82.491673*((100*L13-178)/100)^0.9))</f>
        <v>584</v>
      </c>
      <c r="O13" s="92">
        <f>H13+K13+N13</f>
        <v>1614</v>
      </c>
      <c r="Q13"/>
      <c r="R13"/>
      <c r="T13" s="35"/>
    </row>
    <row r="14" spans="1:16" s="1" customFormat="1" ht="13.5">
      <c r="A14" s="11">
        <v>8</v>
      </c>
      <c r="B14" s="102" t="s">
        <v>29</v>
      </c>
      <c r="C14" s="102" t="s">
        <v>45</v>
      </c>
      <c r="D14" s="102">
        <v>1999</v>
      </c>
      <c r="E14" s="102" t="s">
        <v>38</v>
      </c>
      <c r="F14" s="95">
        <v>13.77</v>
      </c>
      <c r="G14" s="88" t="s">
        <v>6</v>
      </c>
      <c r="H14" s="89">
        <f>IF(F14=0,0,INT(7.080303*((2150-(F14*100))/100)^2.1))</f>
        <v>519</v>
      </c>
      <c r="I14" s="87">
        <v>4.95</v>
      </c>
      <c r="J14" s="88" t="s">
        <v>6</v>
      </c>
      <c r="K14" s="89">
        <f>IF(I14=0,0,INT(180.85908*((100*I14-190)/100)^1))</f>
        <v>551</v>
      </c>
      <c r="L14" s="94">
        <v>9.7</v>
      </c>
      <c r="M14" s="88" t="s">
        <v>6</v>
      </c>
      <c r="N14" s="89">
        <f>IF(L14=0,0,INT(82.491673*((100*L14-178)/100)^0.9))</f>
        <v>531</v>
      </c>
      <c r="O14" s="92">
        <f>H14+K14+N14</f>
        <v>1601</v>
      </c>
      <c r="P14" s="55"/>
    </row>
    <row r="15" spans="1:20" s="4" customFormat="1" ht="13.5">
      <c r="A15" s="11">
        <v>9</v>
      </c>
      <c r="B15" s="102" t="s">
        <v>43</v>
      </c>
      <c r="C15" s="102" t="s">
        <v>44</v>
      </c>
      <c r="D15" s="102">
        <v>1988</v>
      </c>
      <c r="E15" s="102" t="s">
        <v>22</v>
      </c>
      <c r="F15" s="87">
        <v>13.54</v>
      </c>
      <c r="G15" s="88" t="s">
        <v>6</v>
      </c>
      <c r="H15" s="89">
        <f>IF(F15=0,0,INT(7.080303*((2150-(F15*100))/100)^2.1))</f>
        <v>552</v>
      </c>
      <c r="I15" s="87">
        <v>4.82</v>
      </c>
      <c r="J15" s="88" t="s">
        <v>6</v>
      </c>
      <c r="K15" s="89">
        <f>IF(I15=0,0,INT(180.85908*((100*I15-190)/100)^1))</f>
        <v>528</v>
      </c>
      <c r="L15" s="94">
        <v>9.5</v>
      </c>
      <c r="M15" s="88" t="s">
        <v>6</v>
      </c>
      <c r="N15" s="89">
        <f>IF(L15=0,0,INT(82.491673*((100*L15-178)/100)^0.9))</f>
        <v>519</v>
      </c>
      <c r="O15" s="92">
        <f>H15+K15+N15</f>
        <v>1599</v>
      </c>
      <c r="P15" s="15"/>
      <c r="T15" s="35"/>
    </row>
    <row r="16" spans="1:20" s="4" customFormat="1" ht="13.5">
      <c r="A16" s="26">
        <v>10</v>
      </c>
      <c r="B16" s="102" t="s">
        <v>39</v>
      </c>
      <c r="C16" s="102" t="s">
        <v>34</v>
      </c>
      <c r="D16" s="102">
        <v>1995</v>
      </c>
      <c r="E16" s="102" t="s">
        <v>38</v>
      </c>
      <c r="F16" s="93">
        <v>13.21</v>
      </c>
      <c r="G16" s="88" t="s">
        <v>6</v>
      </c>
      <c r="H16" s="89">
        <f>IF(F16=0,0,INT(7.080303*((2150-(F16*100))/100)^2.1))</f>
        <v>601</v>
      </c>
      <c r="I16" s="87">
        <v>4.13</v>
      </c>
      <c r="J16" s="88" t="s">
        <v>6</v>
      </c>
      <c r="K16" s="89">
        <f>IF(I16=0,0,INT(180.85908*((100*I16-190)/100)^1))</f>
        <v>403</v>
      </c>
      <c r="L16" s="94">
        <v>10.32</v>
      </c>
      <c r="M16" s="88" t="s">
        <v>6</v>
      </c>
      <c r="N16" s="89">
        <f>IF(L16=0,0,INT(82.491673*((100*L16-178)/100)^0.9))</f>
        <v>568</v>
      </c>
      <c r="O16" s="92">
        <f>H16+K16+N16</f>
        <v>1572</v>
      </c>
      <c r="P16" s="54"/>
      <c r="T16" s="35"/>
    </row>
    <row r="17" spans="1:20" ht="13.5">
      <c r="A17" s="11">
        <v>11</v>
      </c>
      <c r="B17" s="102" t="s">
        <v>64</v>
      </c>
      <c r="C17" s="102" t="s">
        <v>65</v>
      </c>
      <c r="D17" s="102">
        <v>2002</v>
      </c>
      <c r="E17" s="102" t="s">
        <v>22</v>
      </c>
      <c r="F17" s="87">
        <v>13.11</v>
      </c>
      <c r="G17" s="88" t="s">
        <v>6</v>
      </c>
      <c r="H17" s="89">
        <f>IF(F17=0,0,INT(7.080303*((2150-(F17*100))/100)^2.1))</f>
        <v>616</v>
      </c>
      <c r="I17" s="87">
        <v>4.7</v>
      </c>
      <c r="J17" s="88" t="s">
        <v>6</v>
      </c>
      <c r="K17" s="89">
        <f>IF(I17=0,0,INT(180.85908*((100*I17-190)/100)^1))</f>
        <v>506</v>
      </c>
      <c r="L17" s="94">
        <v>8.3</v>
      </c>
      <c r="M17" s="88" t="s">
        <v>6</v>
      </c>
      <c r="N17" s="89">
        <f>IF(L17=0,0,INT(82.491673*((100*L17-178)/100)^0.9))</f>
        <v>445</v>
      </c>
      <c r="O17" s="92">
        <f>H17+K17+N17</f>
        <v>1567</v>
      </c>
      <c r="P17" s="44"/>
      <c r="Q17" s="3"/>
      <c r="R17" s="3"/>
      <c r="T17" s="35"/>
    </row>
    <row r="18" spans="1:20" ht="13.5">
      <c r="A18" s="11">
        <v>12</v>
      </c>
      <c r="B18" s="102" t="s">
        <v>27</v>
      </c>
      <c r="C18" s="102" t="s">
        <v>32</v>
      </c>
      <c r="D18" s="102">
        <v>1990</v>
      </c>
      <c r="E18" s="102" t="s">
        <v>23</v>
      </c>
      <c r="F18" s="87">
        <v>13.83</v>
      </c>
      <c r="G18" s="88" t="s">
        <v>6</v>
      </c>
      <c r="H18" s="89">
        <f>IF(F18=0,0,INT(7.080303*((2150-(F18*100))/100)^2.1))</f>
        <v>510</v>
      </c>
      <c r="I18" s="87">
        <v>4.25</v>
      </c>
      <c r="J18" s="88" t="s">
        <v>6</v>
      </c>
      <c r="K18" s="89">
        <f>IF(I18=0,0,INT(180.85908*((100*I18-190)/100)^1))</f>
        <v>425</v>
      </c>
      <c r="L18" s="94">
        <v>11.29</v>
      </c>
      <c r="M18" s="88" t="s">
        <v>6</v>
      </c>
      <c r="N18" s="89">
        <f>IF(L18=0,0,INT(82.491673*((100*L18-178)/100)^0.9))</f>
        <v>626</v>
      </c>
      <c r="O18" s="92">
        <f>H18+K18+N18</f>
        <v>1561</v>
      </c>
      <c r="P18" s="54"/>
      <c r="Q18" s="3"/>
      <c r="R18" s="3"/>
      <c r="T18" s="35"/>
    </row>
    <row r="19" spans="1:20" ht="13.5">
      <c r="A19" s="11">
        <v>13</v>
      </c>
      <c r="B19" s="102" t="s">
        <v>72</v>
      </c>
      <c r="C19" s="102" t="s">
        <v>71</v>
      </c>
      <c r="D19" s="102">
        <v>2005</v>
      </c>
      <c r="E19" s="102" t="s">
        <v>38</v>
      </c>
      <c r="F19" s="87">
        <v>13.35</v>
      </c>
      <c r="G19" s="88" t="s">
        <v>6</v>
      </c>
      <c r="H19" s="89">
        <f>IF(F19=0,0,INT(7.080303*((2150-(F19*100))/100)^2.1))</f>
        <v>580</v>
      </c>
      <c r="I19" s="87">
        <v>4.8</v>
      </c>
      <c r="J19" s="88" t="s">
        <v>6</v>
      </c>
      <c r="K19" s="89">
        <f>IF(I19=0,0,INT(180.85908*((100*I19-190)/100)^1))</f>
        <v>524</v>
      </c>
      <c r="L19" s="94">
        <v>8.33</v>
      </c>
      <c r="M19" s="88" t="s">
        <v>6</v>
      </c>
      <c r="N19" s="89">
        <f>IF(L19=0,0,INT(82.491673*((100*L19-178)/100)^0.9))</f>
        <v>447</v>
      </c>
      <c r="O19" s="92">
        <f>H19+K19+N19</f>
        <v>1551</v>
      </c>
      <c r="Q19" s="3"/>
      <c r="R19" s="3"/>
      <c r="T19" s="35"/>
    </row>
    <row r="20" spans="1:20" ht="13.5">
      <c r="A20" s="26">
        <v>14</v>
      </c>
      <c r="B20" s="102" t="s">
        <v>54</v>
      </c>
      <c r="C20" s="102" t="s">
        <v>55</v>
      </c>
      <c r="D20" s="102">
        <v>2002</v>
      </c>
      <c r="E20" s="102" t="s">
        <v>22</v>
      </c>
      <c r="F20" s="93">
        <v>13.4</v>
      </c>
      <c r="G20" s="88" t="s">
        <v>6</v>
      </c>
      <c r="H20" s="89">
        <f>IF(F20=0,0,INT(7.080303*((2150-(F20*100))/100)^2.1))</f>
        <v>572</v>
      </c>
      <c r="I20" s="87">
        <v>4.58</v>
      </c>
      <c r="J20" s="88" t="s">
        <v>6</v>
      </c>
      <c r="K20" s="89">
        <f>IF(I20=0,0,INT(180.85908*((100*I20-190)/100)^1))</f>
        <v>484</v>
      </c>
      <c r="L20" s="94">
        <v>8.88</v>
      </c>
      <c r="M20" s="88" t="s">
        <v>6</v>
      </c>
      <c r="N20" s="89">
        <f>IF(L20=0,0,INT(82.491673*((100*L20-178)/100)^0.9))</f>
        <v>481</v>
      </c>
      <c r="O20" s="92">
        <f>H20+K20+N20</f>
        <v>1537</v>
      </c>
      <c r="P20" s="54"/>
      <c r="Q20" s="3"/>
      <c r="R20" s="3"/>
      <c r="T20" s="35"/>
    </row>
    <row r="21" spans="1:20" ht="13.5">
      <c r="A21" s="11">
        <v>15</v>
      </c>
      <c r="B21" s="102" t="s">
        <v>64</v>
      </c>
      <c r="C21" s="102" t="s">
        <v>83</v>
      </c>
      <c r="D21" s="102">
        <v>2003</v>
      </c>
      <c r="E21" s="102" t="s">
        <v>22</v>
      </c>
      <c r="F21" s="93">
        <v>13.34</v>
      </c>
      <c r="G21" s="88" t="s">
        <v>6</v>
      </c>
      <c r="H21" s="89">
        <f>IF(F21=0,0,INT(7.080303*((2150-(F21*100))/100)^2.1))</f>
        <v>581</v>
      </c>
      <c r="I21" s="87">
        <v>4.61</v>
      </c>
      <c r="J21" s="88" t="s">
        <v>6</v>
      </c>
      <c r="K21" s="89">
        <f>IF(I21=0,0,INT(180.85908*((100*I21-190)/100)^1))</f>
        <v>490</v>
      </c>
      <c r="L21" s="94">
        <v>8.52</v>
      </c>
      <c r="M21" s="88" t="s">
        <v>6</v>
      </c>
      <c r="N21" s="89">
        <f>IF(L21=0,0,INT(82.491673*((100*L21-178)/100)^0.9))</f>
        <v>459</v>
      </c>
      <c r="O21" s="92">
        <f>H21+K21+N21</f>
        <v>1530</v>
      </c>
      <c r="P21" s="54"/>
      <c r="Q21" s="3"/>
      <c r="R21" s="3"/>
      <c r="T21" s="35"/>
    </row>
    <row r="22" spans="1:20" s="4" customFormat="1" ht="13.5">
      <c r="A22" s="11">
        <v>16</v>
      </c>
      <c r="B22" s="102" t="s">
        <v>37</v>
      </c>
      <c r="C22" s="102" t="s">
        <v>28</v>
      </c>
      <c r="D22" s="102">
        <v>1983</v>
      </c>
      <c r="E22" s="102" t="s">
        <v>23</v>
      </c>
      <c r="F22" s="93">
        <v>14.38</v>
      </c>
      <c r="G22" s="88" t="s">
        <v>6</v>
      </c>
      <c r="H22" s="89">
        <f>IF(F22=0,0,INT(7.080303*((2150-(F22*100))/100)^2.1))</f>
        <v>436</v>
      </c>
      <c r="I22" s="87">
        <v>4.49</v>
      </c>
      <c r="J22" s="88" t="s">
        <v>6</v>
      </c>
      <c r="K22" s="89">
        <f>IF(I22=0,0,INT(180.85908*((100*I22-190)/100)^1))</f>
        <v>468</v>
      </c>
      <c r="L22" s="94">
        <v>10.64</v>
      </c>
      <c r="M22" s="88" t="s">
        <v>6</v>
      </c>
      <c r="N22" s="89">
        <f>IF(L22=0,0,INT(82.491673*((100*L22-178)/100)^0.9))</f>
        <v>587</v>
      </c>
      <c r="O22" s="92">
        <f>H22+K22+N22</f>
        <v>1491</v>
      </c>
      <c r="P22" s="15"/>
      <c r="T22" s="35"/>
    </row>
    <row r="23" spans="1:20" ht="13.5" customHeight="1">
      <c r="A23" s="11">
        <v>17</v>
      </c>
      <c r="B23" s="102" t="s">
        <v>53</v>
      </c>
      <c r="C23" s="102" t="s">
        <v>34</v>
      </c>
      <c r="D23" s="102">
        <v>1981</v>
      </c>
      <c r="E23" s="102" t="s">
        <v>24</v>
      </c>
      <c r="F23" s="93">
        <v>14.11</v>
      </c>
      <c r="G23" s="88" t="s">
        <v>6</v>
      </c>
      <c r="H23" s="89">
        <f>IF(F23=0,0,INT(7.080303*((2150-(F23*100))/100)^2.1))</f>
        <v>472</v>
      </c>
      <c r="I23" s="87">
        <v>4.14</v>
      </c>
      <c r="J23" s="88" t="s">
        <v>6</v>
      </c>
      <c r="K23" s="89">
        <f>IF(I23=0,0,INT(180.85908*((100*I23-190)/100)^1))</f>
        <v>405</v>
      </c>
      <c r="L23" s="94">
        <v>10.08</v>
      </c>
      <c r="M23" s="88" t="s">
        <v>6</v>
      </c>
      <c r="N23" s="89">
        <f>IF(L23=0,0,INT(82.491673*((100*L23-178)/100)^0.9))</f>
        <v>554</v>
      </c>
      <c r="O23" s="92">
        <f>H23+K23+N23</f>
        <v>1431</v>
      </c>
      <c r="P23" s="54"/>
      <c r="Q23"/>
      <c r="R23"/>
      <c r="T23" s="35"/>
    </row>
    <row r="24" spans="1:20" ht="13.5">
      <c r="A24" s="26">
        <v>18</v>
      </c>
      <c r="B24" s="102" t="s">
        <v>87</v>
      </c>
      <c r="C24" s="102" t="s">
        <v>88</v>
      </c>
      <c r="D24" s="102">
        <v>2001</v>
      </c>
      <c r="E24" s="102" t="s">
        <v>22</v>
      </c>
      <c r="F24" s="87">
        <v>13.96</v>
      </c>
      <c r="G24" s="88" t="s">
        <v>6</v>
      </c>
      <c r="H24" s="89">
        <f>IF(F24=0,0,INT(7.080303*((2150-(F24*100))/100)^2.1))</f>
        <v>492</v>
      </c>
      <c r="I24" s="87">
        <v>4.91</v>
      </c>
      <c r="J24" s="88" t="s">
        <v>6</v>
      </c>
      <c r="K24" s="89">
        <f>IF(I24=0,0,INT(180.85908*((100*I24-190)/100)^1))</f>
        <v>544</v>
      </c>
      <c r="L24" s="94">
        <v>7.37</v>
      </c>
      <c r="M24" s="88" t="s">
        <v>6</v>
      </c>
      <c r="N24" s="89">
        <f>IF(L24=0,0,INT(82.491673*((100*L24-178)/100)^0.9))</f>
        <v>388</v>
      </c>
      <c r="O24" s="92">
        <f>H24+K24+N24</f>
        <v>1424</v>
      </c>
      <c r="P24" s="44"/>
      <c r="T24" s="35"/>
    </row>
    <row r="25" spans="1:20" ht="13.5">
      <c r="A25" s="11">
        <v>19</v>
      </c>
      <c r="B25" s="102" t="s">
        <v>92</v>
      </c>
      <c r="C25" s="102" t="s">
        <v>42</v>
      </c>
      <c r="D25" s="102">
        <v>1988</v>
      </c>
      <c r="E25" s="102" t="s">
        <v>23</v>
      </c>
      <c r="F25" s="93">
        <v>14.43</v>
      </c>
      <c r="G25" s="88" t="s">
        <v>6</v>
      </c>
      <c r="H25" s="89">
        <f>IF(F25=0,0,INT(7.080303*((2150-(F25*100))/100)^2.1))</f>
        <v>430</v>
      </c>
      <c r="I25" s="87">
        <v>3.95</v>
      </c>
      <c r="J25" s="88" t="s">
        <v>6</v>
      </c>
      <c r="K25" s="89">
        <f>IF(I25=0,0,INT(180.85908*((100*I25-190)/100)^1))</f>
        <v>370</v>
      </c>
      <c r="L25" s="94">
        <v>11.25</v>
      </c>
      <c r="M25" s="88" t="s">
        <v>6</v>
      </c>
      <c r="N25" s="89">
        <f>IF(L25=0,0,INT(82.491673*((100*L25-178)/100)^0.9))</f>
        <v>623</v>
      </c>
      <c r="O25" s="92">
        <f>H25+K25+N25</f>
        <v>1423</v>
      </c>
      <c r="P25" s="44"/>
      <c r="T25" s="35"/>
    </row>
    <row r="26" spans="1:20" ht="13.5">
      <c r="A26" s="11">
        <v>20</v>
      </c>
      <c r="B26" s="102" t="s">
        <v>50</v>
      </c>
      <c r="C26" s="102" t="s">
        <v>49</v>
      </c>
      <c r="D26" s="102">
        <v>1995</v>
      </c>
      <c r="E26" s="102" t="s">
        <v>23</v>
      </c>
      <c r="F26" s="93">
        <v>13.95</v>
      </c>
      <c r="G26" s="88" t="s">
        <v>6</v>
      </c>
      <c r="H26" s="89">
        <f>IF(F26=0,0,INT(7.080303*((2150-(F26*100))/100)^2.1))</f>
        <v>494</v>
      </c>
      <c r="I26" s="87">
        <v>4.42</v>
      </c>
      <c r="J26" s="88" t="s">
        <v>6</v>
      </c>
      <c r="K26" s="89">
        <f>IF(I26=0,0,INT(180.85908*((100*I26-190)/100)^1))</f>
        <v>455</v>
      </c>
      <c r="L26" s="87">
        <v>8.68</v>
      </c>
      <c r="M26" s="88" t="s">
        <v>6</v>
      </c>
      <c r="N26" s="89">
        <f>IF(L26=0,0,INT(82.491673*((100*L26-178)/100)^0.9))</f>
        <v>469</v>
      </c>
      <c r="O26" s="92">
        <f>H26+K26+N26</f>
        <v>1418</v>
      </c>
      <c r="T26" s="35"/>
    </row>
    <row r="27" spans="1:20" s="83" customFormat="1" ht="13.5">
      <c r="A27" s="11">
        <v>21</v>
      </c>
      <c r="B27" s="102" t="s">
        <v>29</v>
      </c>
      <c r="C27" s="102" t="s">
        <v>51</v>
      </c>
      <c r="D27" s="102">
        <v>2002</v>
      </c>
      <c r="E27" s="102" t="s">
        <v>38</v>
      </c>
      <c r="F27" s="87">
        <v>14.71</v>
      </c>
      <c r="G27" s="88" t="s">
        <v>6</v>
      </c>
      <c r="H27" s="89">
        <f>IF(F27=0,0,INT(7.080303*((2150-(F27*100))/100)^2.1))</f>
        <v>395</v>
      </c>
      <c r="I27" s="87">
        <v>4.48</v>
      </c>
      <c r="J27" s="88" t="s">
        <v>6</v>
      </c>
      <c r="K27" s="89">
        <f>IF(I27=0,0,INT(180.85908*((100*I27-190)/100)^1))</f>
        <v>466</v>
      </c>
      <c r="L27" s="94">
        <v>9.63</v>
      </c>
      <c r="M27" s="88" t="s">
        <v>6</v>
      </c>
      <c r="N27" s="89">
        <f>IF(L27=0,0,INT(82.491673*((100*L27-178)/100)^0.9))</f>
        <v>526</v>
      </c>
      <c r="O27" s="92">
        <f>H27+K27+N27</f>
        <v>1387</v>
      </c>
      <c r="P27" s="44"/>
      <c r="Q27" s="3"/>
      <c r="R27" s="3"/>
      <c r="T27" s="84"/>
    </row>
    <row r="28" spans="1:20" s="83" customFormat="1" ht="13.5">
      <c r="A28" s="26">
        <v>22</v>
      </c>
      <c r="B28" s="102" t="s">
        <v>79</v>
      </c>
      <c r="C28" s="102" t="s">
        <v>80</v>
      </c>
      <c r="D28" s="102">
        <v>2004</v>
      </c>
      <c r="E28" s="102" t="s">
        <v>24</v>
      </c>
      <c r="F28" s="93">
        <v>14.75</v>
      </c>
      <c r="G28" s="88" t="s">
        <v>6</v>
      </c>
      <c r="H28" s="89">
        <f>IF(F28=0,0,INT(7.080303*((2150-(F28*100))/100)^2.1))</f>
        <v>390</v>
      </c>
      <c r="I28" s="87">
        <v>4.63</v>
      </c>
      <c r="J28" s="88" t="s">
        <v>6</v>
      </c>
      <c r="K28" s="89">
        <f>IF(I28=0,0,INT(180.85908*((100*I28-190)/100)^1))</f>
        <v>493</v>
      </c>
      <c r="L28" s="94">
        <v>8.6</v>
      </c>
      <c r="M28" s="88" t="s">
        <v>6</v>
      </c>
      <c r="N28" s="89">
        <f>IF(L28=0,0,INT(82.491673*((100*L28-178)/100)^0.9))</f>
        <v>464</v>
      </c>
      <c r="O28" s="92">
        <f>H28+K28+N28</f>
        <v>1347</v>
      </c>
      <c r="P28" s="44"/>
      <c r="Q28" s="3"/>
      <c r="R28" s="3"/>
      <c r="T28" s="84"/>
    </row>
    <row r="29" spans="1:20" ht="13.5">
      <c r="A29" s="11">
        <v>23</v>
      </c>
      <c r="B29" s="102" t="s">
        <v>81</v>
      </c>
      <c r="C29" s="102" t="s">
        <v>82</v>
      </c>
      <c r="D29" s="102">
        <v>2004</v>
      </c>
      <c r="E29" s="102" t="s">
        <v>24</v>
      </c>
      <c r="F29" s="87">
        <v>14.05</v>
      </c>
      <c r="G29" s="88" t="s">
        <v>6</v>
      </c>
      <c r="H29" s="89">
        <f>IF(F29=0,0,INT(7.080303*((2150-(F29*100))/100)^2.1))</f>
        <v>480</v>
      </c>
      <c r="I29" s="87">
        <v>4.5</v>
      </c>
      <c r="J29" s="88" t="s">
        <v>6</v>
      </c>
      <c r="K29" s="89">
        <f>IF(I29=0,0,INT(180.85908*((100*I29-190)/100)^1))</f>
        <v>470</v>
      </c>
      <c r="L29" s="94">
        <v>7.37</v>
      </c>
      <c r="M29" s="88" t="s">
        <v>6</v>
      </c>
      <c r="N29" s="89">
        <f>IF(L29=0,0,INT(82.491673*((100*L29-178)/100)^0.9))</f>
        <v>388</v>
      </c>
      <c r="O29" s="92">
        <f>H29+K29+N29</f>
        <v>1338</v>
      </c>
      <c r="P29" s="55"/>
      <c r="T29" s="35"/>
    </row>
    <row r="30" spans="1:20" ht="13.5">
      <c r="A30" s="11">
        <v>24</v>
      </c>
      <c r="B30" s="102" t="s">
        <v>30</v>
      </c>
      <c r="C30" s="102" t="s">
        <v>66</v>
      </c>
      <c r="D30" s="102">
        <v>1999</v>
      </c>
      <c r="E30" s="102" t="s">
        <v>23</v>
      </c>
      <c r="F30" s="93">
        <v>14.73</v>
      </c>
      <c r="G30" s="88" t="s">
        <v>6</v>
      </c>
      <c r="H30" s="89">
        <f>IF(F30=0,0,INT(7.080303*((2150-(F30*100))/100)^2.1))</f>
        <v>392</v>
      </c>
      <c r="I30" s="87">
        <v>4.03</v>
      </c>
      <c r="J30" s="88" t="s">
        <v>6</v>
      </c>
      <c r="K30" s="89">
        <f>IF(I30=0,0,INT(180.85908*((100*I30-190)/100)^1))</f>
        <v>385</v>
      </c>
      <c r="L30" s="94">
        <v>9.77</v>
      </c>
      <c r="M30" s="88" t="s">
        <v>6</v>
      </c>
      <c r="N30" s="89">
        <f>IF(L30=0,0,INT(82.491673*((100*L30-178)/100)^0.9))</f>
        <v>535</v>
      </c>
      <c r="O30" s="92">
        <f>H30+K30+N30</f>
        <v>1312</v>
      </c>
      <c r="T30" s="35"/>
    </row>
    <row r="31" spans="1:20" ht="13.5">
      <c r="A31" s="11">
        <v>25</v>
      </c>
      <c r="B31" s="102" t="s">
        <v>69</v>
      </c>
      <c r="C31" s="102" t="s">
        <v>61</v>
      </c>
      <c r="D31" s="102">
        <v>2003</v>
      </c>
      <c r="E31" s="102" t="s">
        <v>23</v>
      </c>
      <c r="F31" s="87">
        <v>14.16</v>
      </c>
      <c r="G31" s="88" t="s">
        <v>6</v>
      </c>
      <c r="H31" s="89">
        <f>IF(F31=0,0,INT(7.080303*((2150-(F31*100))/100)^2.1))</f>
        <v>465</v>
      </c>
      <c r="I31" s="87">
        <v>4</v>
      </c>
      <c r="J31" s="88" t="s">
        <v>6</v>
      </c>
      <c r="K31" s="89">
        <f>IF(I31=0,0,INT(180.85908*((100*I31-190)/100)^1))</f>
        <v>379</v>
      </c>
      <c r="L31" s="94">
        <v>7.97</v>
      </c>
      <c r="M31" s="88" t="s">
        <v>6</v>
      </c>
      <c r="N31" s="89">
        <f>IF(L31=0,0,INT(82.491673*((100*L31-178)/100)^0.9))</f>
        <v>425</v>
      </c>
      <c r="O31" s="92">
        <f>H31+K31+N31</f>
        <v>1269</v>
      </c>
      <c r="T31" s="35"/>
    </row>
    <row r="32" spans="1:20" ht="13.5">
      <c r="A32" s="26">
        <v>26</v>
      </c>
      <c r="B32" s="102" t="s">
        <v>58</v>
      </c>
      <c r="C32" s="102" t="s">
        <v>59</v>
      </c>
      <c r="D32" s="102">
        <v>2003</v>
      </c>
      <c r="E32" s="102" t="s">
        <v>60</v>
      </c>
      <c r="F32" s="87">
        <v>14.3</v>
      </c>
      <c r="G32" s="88" t="s">
        <v>6</v>
      </c>
      <c r="H32" s="89">
        <f>IF(F32=0,0,INT(7.080303*((2150-(F32*100))/100)^2.1))</f>
        <v>447</v>
      </c>
      <c r="I32" s="87">
        <v>4</v>
      </c>
      <c r="J32" s="88" t="s">
        <v>6</v>
      </c>
      <c r="K32" s="89">
        <f>IF(I32=0,0,INT(180.85908*((100*I32-190)/100)^1))</f>
        <v>379</v>
      </c>
      <c r="L32" s="94">
        <v>7.8</v>
      </c>
      <c r="M32" s="88" t="s">
        <v>6</v>
      </c>
      <c r="N32" s="89">
        <f>IF(L32=0,0,INT(82.491673*((100*L32-178)/100)^0.9))</f>
        <v>414</v>
      </c>
      <c r="O32" s="92">
        <f>H32+K32+N32</f>
        <v>1240</v>
      </c>
      <c r="T32" s="35"/>
    </row>
    <row r="33" spans="1:20" ht="13.5">
      <c r="A33" s="11">
        <v>27</v>
      </c>
      <c r="B33" s="102" t="s">
        <v>73</v>
      </c>
      <c r="C33" s="102" t="s">
        <v>75</v>
      </c>
      <c r="D33" s="102">
        <v>2004</v>
      </c>
      <c r="E33" s="102" t="s">
        <v>24</v>
      </c>
      <c r="F33" s="93">
        <v>14.57</v>
      </c>
      <c r="G33" s="88" t="s">
        <v>6</v>
      </c>
      <c r="H33" s="89">
        <f>IF(F33=0,0,INT(7.080303*((2150-(F33*100))/100)^2.1))</f>
        <v>412</v>
      </c>
      <c r="I33" s="87">
        <v>4.05</v>
      </c>
      <c r="J33" s="88" t="s">
        <v>6</v>
      </c>
      <c r="K33" s="89">
        <f>IF(I33=0,0,INT(180.85908*((100*I33-190)/100)^1))</f>
        <v>388</v>
      </c>
      <c r="L33" s="94">
        <v>8.04</v>
      </c>
      <c r="M33" s="88" t="s">
        <v>6</v>
      </c>
      <c r="N33" s="89">
        <f>IF(L33=0,0,INT(82.491673*((100*L33-178)/100)^0.9))</f>
        <v>429</v>
      </c>
      <c r="O33" s="92">
        <f>H33+K33+N33</f>
        <v>1229</v>
      </c>
      <c r="T33" s="35"/>
    </row>
    <row r="34" spans="1:20" ht="13.5">
      <c r="A34" s="11">
        <v>28</v>
      </c>
      <c r="B34" s="102" t="s">
        <v>73</v>
      </c>
      <c r="C34" s="102" t="s">
        <v>74</v>
      </c>
      <c r="D34" s="102">
        <v>2004</v>
      </c>
      <c r="E34" s="102" t="s">
        <v>24</v>
      </c>
      <c r="F34" s="87">
        <v>14.35</v>
      </c>
      <c r="G34" s="88" t="s">
        <v>6</v>
      </c>
      <c r="H34" s="89">
        <f>IF(F34=0,0,INT(7.080303*((2150-(F34*100))/100)^2.1))</f>
        <v>440</v>
      </c>
      <c r="I34" s="87">
        <v>4.05</v>
      </c>
      <c r="J34" s="88" t="s">
        <v>6</v>
      </c>
      <c r="K34" s="89">
        <f>IF(I34=0,0,INT(180.85908*((100*I34-190)/100)^1))</f>
        <v>388</v>
      </c>
      <c r="L34" s="94">
        <v>7.44</v>
      </c>
      <c r="M34" s="88" t="s">
        <v>6</v>
      </c>
      <c r="N34" s="89">
        <f>IF(L34=0,0,INT(82.491673*((100*L34-178)/100)^0.9))</f>
        <v>392</v>
      </c>
      <c r="O34" s="92">
        <f>H34+K34+N34</f>
        <v>1220</v>
      </c>
      <c r="T34" s="35"/>
    </row>
    <row r="35" spans="1:20" ht="13.5">
      <c r="A35" s="11">
        <v>29</v>
      </c>
      <c r="B35" s="102" t="s">
        <v>67</v>
      </c>
      <c r="C35" s="102" t="s">
        <v>68</v>
      </c>
      <c r="D35" s="102">
        <v>1997</v>
      </c>
      <c r="E35" s="102" t="s">
        <v>23</v>
      </c>
      <c r="F35" s="87">
        <v>14.94</v>
      </c>
      <c r="G35" s="88" t="s">
        <v>6</v>
      </c>
      <c r="H35" s="89">
        <f>IF(F35=0,0,INT(7.080303*((2150-(F35*100))/100)^2.1))</f>
        <v>367</v>
      </c>
      <c r="I35" s="87">
        <v>4.1</v>
      </c>
      <c r="J35" s="88" t="s">
        <v>6</v>
      </c>
      <c r="K35" s="89">
        <f>IF(I35=0,0,INT(180.85908*((100*I35-190)/100)^1))</f>
        <v>397</v>
      </c>
      <c r="L35" s="94">
        <v>8</v>
      </c>
      <c r="M35" s="88" t="s">
        <v>6</v>
      </c>
      <c r="N35" s="89">
        <f>IF(L35=0,0,INT(82.491673*((100*L35-178)/100)^0.9))</f>
        <v>427</v>
      </c>
      <c r="O35" s="92">
        <f>H35+K35+N35</f>
        <v>1191</v>
      </c>
      <c r="T35" s="35"/>
    </row>
    <row r="36" spans="1:20" ht="13.5">
      <c r="A36" s="26">
        <v>30</v>
      </c>
      <c r="B36" s="102" t="s">
        <v>27</v>
      </c>
      <c r="C36" s="102" t="s">
        <v>45</v>
      </c>
      <c r="D36" s="102">
        <v>1995</v>
      </c>
      <c r="E36" s="102" t="s">
        <v>23</v>
      </c>
      <c r="F36" s="87">
        <v>14.92</v>
      </c>
      <c r="G36" s="88" t="s">
        <v>6</v>
      </c>
      <c r="H36" s="89">
        <f>IF(F36=0,0,INT(7.080303*((2150-(F36*100))/100)^2.1))</f>
        <v>370</v>
      </c>
      <c r="I36" s="87">
        <v>3.7</v>
      </c>
      <c r="J36" s="88" t="s">
        <v>6</v>
      </c>
      <c r="K36" s="89">
        <f>IF(I36=0,0,INT(180.85908*((100*I36-190)/100)^1))</f>
        <v>325</v>
      </c>
      <c r="L36" s="94">
        <v>8.99</v>
      </c>
      <c r="M36" s="88" t="s">
        <v>6</v>
      </c>
      <c r="N36" s="89">
        <f>IF(L36=0,0,INT(82.491673*((100*L36-178)/100)^0.9))</f>
        <v>488</v>
      </c>
      <c r="O36" s="92">
        <f>H36+K36+N36</f>
        <v>1183</v>
      </c>
      <c r="T36" s="35"/>
    </row>
    <row r="37" spans="1:20" ht="13.5">
      <c r="A37" s="11">
        <v>31</v>
      </c>
      <c r="B37" s="102" t="s">
        <v>70</v>
      </c>
      <c r="C37" s="102" t="s">
        <v>71</v>
      </c>
      <c r="D37" s="102">
        <v>2004</v>
      </c>
      <c r="E37" s="102" t="s">
        <v>23</v>
      </c>
      <c r="F37" s="93">
        <v>14.92</v>
      </c>
      <c r="G37" s="88" t="s">
        <v>6</v>
      </c>
      <c r="H37" s="89">
        <f>IF(F37=0,0,INT(7.080303*((2150-(F37*100))/100)^2.1))</f>
        <v>370</v>
      </c>
      <c r="I37" s="87">
        <v>3.74</v>
      </c>
      <c r="J37" s="88" t="s">
        <v>6</v>
      </c>
      <c r="K37" s="89">
        <f>IF(I37=0,0,INT(180.85908*((100*I37-190)/100)^1))</f>
        <v>332</v>
      </c>
      <c r="L37" s="94">
        <v>7.62</v>
      </c>
      <c r="M37" s="88" t="s">
        <v>6</v>
      </c>
      <c r="N37" s="89">
        <f>IF(L37=0,0,INT(82.491673*((100*L37-178)/100)^0.9))</f>
        <v>403</v>
      </c>
      <c r="O37" s="92">
        <f>H37+K37+N37</f>
        <v>1105</v>
      </c>
      <c r="T37" s="35"/>
    </row>
    <row r="38" spans="1:20" ht="13.5">
      <c r="A38" s="11">
        <v>32</v>
      </c>
      <c r="B38" s="102" t="s">
        <v>76</v>
      </c>
      <c r="C38" s="102" t="s">
        <v>78</v>
      </c>
      <c r="D38" s="102">
        <v>2004</v>
      </c>
      <c r="E38" s="102" t="s">
        <v>24</v>
      </c>
      <c r="F38" s="87">
        <v>15.82</v>
      </c>
      <c r="G38" s="88" t="s">
        <v>6</v>
      </c>
      <c r="H38" s="89">
        <f>IF(F38=0,0,INT(7.080303*((2150-(F38*100))/100)^2.1))</f>
        <v>271</v>
      </c>
      <c r="I38" s="87">
        <v>3.56</v>
      </c>
      <c r="J38" s="88" t="s">
        <v>6</v>
      </c>
      <c r="K38" s="89">
        <f>IF(I38=0,0,INT(180.85908*((100*I38-190)/100)^1))</f>
        <v>300</v>
      </c>
      <c r="L38" s="94">
        <v>7.95</v>
      </c>
      <c r="M38" s="88" t="s">
        <v>6</v>
      </c>
      <c r="N38" s="89">
        <f>IF(L38=0,0,INT(82.491673*((100*L38-178)/100)^0.9))</f>
        <v>424</v>
      </c>
      <c r="O38" s="92">
        <f>H38+K38+N38</f>
        <v>995</v>
      </c>
      <c r="T38" s="35"/>
    </row>
    <row r="39" spans="1:20" ht="13.5">
      <c r="A39" s="11">
        <v>33</v>
      </c>
      <c r="B39" s="102" t="s">
        <v>79</v>
      </c>
      <c r="C39" s="102" t="s">
        <v>71</v>
      </c>
      <c r="D39" s="102">
        <v>2006</v>
      </c>
      <c r="E39" s="102" t="s">
        <v>24</v>
      </c>
      <c r="F39" s="87">
        <v>15.38</v>
      </c>
      <c r="G39" s="88" t="s">
        <v>6</v>
      </c>
      <c r="H39" s="89">
        <f>IF(F39=0,0,INT(7.080303*((2150-(F39*100))/100)^2.1))</f>
        <v>317</v>
      </c>
      <c r="I39" s="87">
        <v>3.1</v>
      </c>
      <c r="J39" s="88" t="s">
        <v>6</v>
      </c>
      <c r="K39" s="89">
        <f>IF(I39=0,0,INT(180.85908*((100*I39-190)/100)^1))</f>
        <v>217</v>
      </c>
      <c r="L39" s="94">
        <v>6.58</v>
      </c>
      <c r="M39" s="88" t="s">
        <v>6</v>
      </c>
      <c r="N39" s="89">
        <f>IF(L39=0,0,INT(82.491673*((100*L39-178)/100)^0.9))</f>
        <v>338</v>
      </c>
      <c r="O39" s="92">
        <f>H39+K39+N39</f>
        <v>872</v>
      </c>
      <c r="T39" s="35"/>
    </row>
    <row r="40" ht="12.75">
      <c r="T40" s="35"/>
    </row>
    <row r="41" ht="12.75">
      <c r="T41" s="35"/>
    </row>
    <row r="42" ht="12.75">
      <c r="T42" s="35"/>
    </row>
  </sheetData>
  <sheetProtection/>
  <mergeCells count="1">
    <mergeCell ref="F4:N4"/>
  </mergeCells>
  <printOptions/>
  <pageMargins left="0.5905511811023623" right="0.5905511811023623" top="0.984251968503937" bottom="0.984251968503937" header="0.5118110236220472" footer="0.5118110236220472"/>
  <pageSetup fitToHeight="9" orientation="portrait" paperSize="9" scale="74" r:id="rId1"/>
  <headerFooter alignWithMargins="0">
    <oddHeader>&amp;L39. Frühlingswettkampf  TV Amsoldingen</oddHeader>
    <oddFooter>&amp;LFreitag, 6. Mai 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7"/>
  <sheetViews>
    <sheetView view="pageLayout" zoomScaleNormal="98" workbookViewId="0" topLeftCell="A1">
      <selection activeCell="F13" sqref="F13"/>
    </sheetView>
  </sheetViews>
  <sheetFormatPr defaultColWidth="11.421875" defaultRowHeight="12.75"/>
  <cols>
    <col min="1" max="1" width="6.28125" style="13" customWidth="1"/>
    <col min="2" max="2" width="17.140625" style="6" customWidth="1"/>
    <col min="3" max="3" width="12.00390625" style="13" bestFit="1" customWidth="1"/>
    <col min="4" max="4" width="5.7109375" style="9" customWidth="1"/>
    <col min="5" max="5" width="16.28125" style="9" customWidth="1"/>
    <col min="6" max="6" width="6.421875" style="20" customWidth="1"/>
    <col min="7" max="7" width="2.140625" style="20" customWidth="1"/>
    <col min="8" max="8" width="5.00390625" style="31" customWidth="1"/>
    <col min="9" max="9" width="6.7109375" style="9" customWidth="1"/>
    <col min="10" max="10" width="2.140625" style="20" customWidth="1"/>
    <col min="11" max="11" width="5.00390625" style="34" customWidth="1"/>
    <col min="12" max="12" width="6.7109375" style="9" customWidth="1"/>
    <col min="13" max="13" width="2.140625" style="20" customWidth="1"/>
    <col min="14" max="14" width="5.00390625" style="34" customWidth="1"/>
    <col min="15" max="15" width="8.00390625" style="18" customWidth="1"/>
    <col min="16" max="16" width="2.421875" style="15" customWidth="1"/>
    <col min="17" max="17" width="5.28125" style="2" customWidth="1"/>
    <col min="18" max="18" width="7.140625" style="2" customWidth="1"/>
    <col min="19" max="19" width="8.28125" style="0" customWidth="1"/>
  </cols>
  <sheetData>
    <row r="1" spans="1:19" s="43" customFormat="1" ht="21">
      <c r="A1" s="36" t="s">
        <v>16</v>
      </c>
      <c r="B1" s="37"/>
      <c r="C1" s="36" t="s">
        <v>17</v>
      </c>
      <c r="D1" s="37"/>
      <c r="E1" s="37"/>
      <c r="F1" s="38"/>
      <c r="G1" s="38"/>
      <c r="H1" s="39"/>
      <c r="I1" s="37"/>
      <c r="J1" s="38"/>
      <c r="K1" s="40"/>
      <c r="L1" s="37"/>
      <c r="M1" s="38"/>
      <c r="N1" s="40"/>
      <c r="O1" s="41"/>
      <c r="P1" s="37"/>
      <c r="Q1" s="41"/>
      <c r="R1" s="37"/>
      <c r="S1" s="41"/>
    </row>
    <row r="2" spans="1:18" ht="12.75">
      <c r="A2" s="11"/>
      <c r="C2" s="11"/>
      <c r="D2" s="6"/>
      <c r="E2" s="6"/>
      <c r="F2" s="17"/>
      <c r="G2" s="17"/>
      <c r="H2" s="28"/>
      <c r="I2" s="8"/>
      <c r="J2" s="17"/>
      <c r="K2" s="29"/>
      <c r="L2" s="7"/>
      <c r="M2" s="17"/>
      <c r="N2" s="29"/>
      <c r="Q2"/>
      <c r="R2"/>
    </row>
    <row r="3" spans="1:18" ht="12.75">
      <c r="A3" s="11"/>
      <c r="C3" s="11"/>
      <c r="D3" s="6"/>
      <c r="E3" s="6"/>
      <c r="F3" s="44"/>
      <c r="G3" s="44"/>
      <c r="H3" s="44"/>
      <c r="I3" s="44"/>
      <c r="J3" s="44"/>
      <c r="K3" s="44"/>
      <c r="L3" s="44"/>
      <c r="M3" s="44"/>
      <c r="N3" s="44"/>
      <c r="Q3"/>
      <c r="R3"/>
    </row>
    <row r="4" spans="1:19" s="1" customFormat="1" ht="12.75">
      <c r="A4" s="12" t="s">
        <v>4</v>
      </c>
      <c r="B4" s="5" t="s">
        <v>1</v>
      </c>
      <c r="C4" s="12" t="s">
        <v>2</v>
      </c>
      <c r="D4" s="12" t="s">
        <v>7</v>
      </c>
      <c r="E4" s="5" t="s">
        <v>3</v>
      </c>
      <c r="F4" s="18" t="s">
        <v>14</v>
      </c>
      <c r="G4" s="21" t="s">
        <v>6</v>
      </c>
      <c r="H4" s="47" t="s">
        <v>5</v>
      </c>
      <c r="I4" s="10" t="s">
        <v>12</v>
      </c>
      <c r="J4" s="48" t="s">
        <v>6</v>
      </c>
      <c r="K4" s="32" t="s">
        <v>5</v>
      </c>
      <c r="L4" s="10" t="s">
        <v>13</v>
      </c>
      <c r="M4" s="48" t="s">
        <v>6</v>
      </c>
      <c r="N4" s="32" t="s">
        <v>5</v>
      </c>
      <c r="O4" s="18" t="s">
        <v>8</v>
      </c>
      <c r="Q4" s="1" t="s">
        <v>31</v>
      </c>
      <c r="S4" s="15"/>
    </row>
    <row r="5" spans="1:19" s="1" customFormat="1" ht="12.75">
      <c r="A5" s="12"/>
      <c r="B5" s="5"/>
      <c r="C5" s="12"/>
      <c r="D5" s="12"/>
      <c r="E5" s="5"/>
      <c r="F5" s="18"/>
      <c r="G5" s="21"/>
      <c r="H5" s="47"/>
      <c r="I5" s="10"/>
      <c r="J5" s="48"/>
      <c r="K5" s="32"/>
      <c r="L5" s="10"/>
      <c r="M5" s="48"/>
      <c r="N5" s="32"/>
      <c r="O5" s="18"/>
      <c r="S5" s="15"/>
    </row>
    <row r="6" spans="1:19" s="1" customFormat="1" ht="13.5">
      <c r="A6" s="11">
        <v>1</v>
      </c>
      <c r="B6" s="102" t="s">
        <v>57</v>
      </c>
      <c r="C6" s="102" t="s">
        <v>36</v>
      </c>
      <c r="D6" s="102">
        <v>1997</v>
      </c>
      <c r="E6" s="102" t="s">
        <v>35</v>
      </c>
      <c r="F6" s="87">
        <v>11.73</v>
      </c>
      <c r="G6" s="88" t="s">
        <v>6</v>
      </c>
      <c r="H6" s="89">
        <f>IF(F6=0,0,INT(11.754907*((1803-(F6*100))/100)^2.1))</f>
        <v>560</v>
      </c>
      <c r="I6" s="90">
        <v>4.23</v>
      </c>
      <c r="J6" s="88" t="s">
        <v>6</v>
      </c>
      <c r="K6" s="89">
        <f>IF(I6=0,0,INT(220.628792*((100*I6-180)/100)^1))</f>
        <v>536</v>
      </c>
      <c r="L6" s="91">
        <v>9.92</v>
      </c>
      <c r="M6" s="88" t="s">
        <v>6</v>
      </c>
      <c r="N6" s="89">
        <f>IF(L6=0,0,INT(83.435373*((100*L6-130)/100)^0.9))</f>
        <v>579</v>
      </c>
      <c r="O6" s="92">
        <f>H6+K6+N6</f>
        <v>1675</v>
      </c>
      <c r="Q6" s="59" t="s">
        <v>19</v>
      </c>
      <c r="S6" s="15"/>
    </row>
    <row r="7" spans="1:19" s="1" customFormat="1" ht="13.5">
      <c r="A7" s="11">
        <v>2</v>
      </c>
      <c r="B7" s="102" t="s">
        <v>29</v>
      </c>
      <c r="C7" s="102" t="s">
        <v>52</v>
      </c>
      <c r="D7" s="102">
        <v>1996</v>
      </c>
      <c r="E7" s="102" t="s">
        <v>22</v>
      </c>
      <c r="F7" s="87">
        <v>11.71</v>
      </c>
      <c r="G7" s="88" t="s">
        <v>6</v>
      </c>
      <c r="H7" s="89">
        <f>IF(F7=0,0,INT(11.754907*((1803-(F7*100))/100)^2.1))</f>
        <v>564</v>
      </c>
      <c r="I7" s="90">
        <v>4.24</v>
      </c>
      <c r="J7" s="88" t="s">
        <v>6</v>
      </c>
      <c r="K7" s="89">
        <f>IF(I7=0,0,INT(220.628792*((100*I7-180)/100)^1))</f>
        <v>538</v>
      </c>
      <c r="L7" s="91">
        <v>7.43</v>
      </c>
      <c r="M7" s="88" t="s">
        <v>6</v>
      </c>
      <c r="N7" s="89">
        <f>IF(L7=0,0,INT(83.435373*((100*L7-130)/100)^0.9))</f>
        <v>426</v>
      </c>
      <c r="O7" s="92">
        <f>H7+K7+N7</f>
        <v>1528</v>
      </c>
      <c r="P7" s="15"/>
      <c r="Q7" s="59" t="s">
        <v>19</v>
      </c>
      <c r="S7" s="15"/>
    </row>
    <row r="8" spans="1:19" s="1" customFormat="1" ht="13.5">
      <c r="A8" s="11">
        <v>3</v>
      </c>
      <c r="B8" s="102" t="s">
        <v>62</v>
      </c>
      <c r="C8" s="102" t="s">
        <v>63</v>
      </c>
      <c r="D8" s="102">
        <v>2004</v>
      </c>
      <c r="E8" s="102" t="s">
        <v>35</v>
      </c>
      <c r="F8" s="87">
        <v>11.98</v>
      </c>
      <c r="G8" s="88" t="s">
        <v>6</v>
      </c>
      <c r="H8" s="89">
        <f>IF(F8=0,0,INT(11.754907*((1803-(F8*100))/100)^2.1))</f>
        <v>515</v>
      </c>
      <c r="I8" s="90">
        <v>3.98</v>
      </c>
      <c r="J8" s="88" t="s">
        <v>6</v>
      </c>
      <c r="K8" s="89">
        <f>IF(I8=0,0,INT(220.628792*((100*I8-180)/100)^1))</f>
        <v>480</v>
      </c>
      <c r="L8" s="91">
        <v>5.85</v>
      </c>
      <c r="M8" s="88" t="s">
        <v>6</v>
      </c>
      <c r="N8" s="89">
        <f>IF(L8=0,0,INT(83.435373*((100*L8-130)/100)^0.9))</f>
        <v>326</v>
      </c>
      <c r="O8" s="92">
        <f>H8+K8+N8</f>
        <v>1321</v>
      </c>
      <c r="P8" s="15"/>
      <c r="Q8" s="59" t="s">
        <v>19</v>
      </c>
      <c r="S8" s="15"/>
    </row>
    <row r="9" spans="1:19" s="59" customFormat="1" ht="13.5">
      <c r="A9" s="11">
        <v>4</v>
      </c>
      <c r="B9" s="102" t="s">
        <v>64</v>
      </c>
      <c r="C9" s="102" t="s">
        <v>89</v>
      </c>
      <c r="D9" s="102">
        <v>2006</v>
      </c>
      <c r="E9" s="102" t="s">
        <v>22</v>
      </c>
      <c r="F9" s="87">
        <v>12.21</v>
      </c>
      <c r="G9" s="88" t="s">
        <v>6</v>
      </c>
      <c r="H9" s="89">
        <f>IF(F9=0,0,INT(11.754907*((1803-(F9*100))/100)^2.1))</f>
        <v>474</v>
      </c>
      <c r="I9" s="90">
        <v>3.52</v>
      </c>
      <c r="J9" s="88" t="s">
        <v>6</v>
      </c>
      <c r="K9" s="89">
        <f>IF(I9=0,0,INT(220.628792*((100*I9-180)/100)^1))</f>
        <v>379</v>
      </c>
      <c r="L9" s="91">
        <v>6.58</v>
      </c>
      <c r="M9" s="88" t="s">
        <v>6</v>
      </c>
      <c r="N9" s="89">
        <f>IF(L9=0,0,INT(83.435373*((100*L9-130)/100)^0.9))</f>
        <v>373</v>
      </c>
      <c r="O9" s="92">
        <f>H9+K9+N9</f>
        <v>1226</v>
      </c>
      <c r="P9" s="15"/>
      <c r="S9" s="68"/>
    </row>
    <row r="10" spans="1:18" s="59" customFormat="1" ht="13.5">
      <c r="A10" s="11">
        <v>5</v>
      </c>
      <c r="B10" s="102" t="s">
        <v>29</v>
      </c>
      <c r="C10" s="102" t="s">
        <v>84</v>
      </c>
      <c r="D10" s="102">
        <v>2004</v>
      </c>
      <c r="E10" s="102" t="s">
        <v>22</v>
      </c>
      <c r="F10" s="87">
        <v>12.69</v>
      </c>
      <c r="G10" s="88" t="s">
        <v>6</v>
      </c>
      <c r="H10" s="89">
        <f>IF(F10=0,0,INT(11.754907*((1803-(F10*100))/100)^2.1))</f>
        <v>396</v>
      </c>
      <c r="I10" s="90">
        <v>3.58</v>
      </c>
      <c r="J10" s="88" t="s">
        <v>6</v>
      </c>
      <c r="K10" s="89">
        <f>IF(I10=0,0,INT(220.628792*((100*I10-180)/100)^1))</f>
        <v>392</v>
      </c>
      <c r="L10" s="91">
        <v>6.69</v>
      </c>
      <c r="M10" s="88" t="s">
        <v>6</v>
      </c>
      <c r="N10" s="89">
        <f>IF(L10=0,0,INT(83.435373*((100*L10-130)/100)^0.9))</f>
        <v>379</v>
      </c>
      <c r="O10" s="92">
        <f>H10+K10+N10</f>
        <v>1167</v>
      </c>
      <c r="P10" s="65"/>
      <c r="Q10" s="61"/>
      <c r="R10" s="60" t="s">
        <v>10</v>
      </c>
    </row>
    <row r="11" spans="1:18" s="59" customFormat="1" ht="13.5">
      <c r="A11" s="11"/>
      <c r="B11" s="98"/>
      <c r="C11" s="98"/>
      <c r="D11" s="98"/>
      <c r="E11" s="96"/>
      <c r="F11" s="87"/>
      <c r="G11" s="88"/>
      <c r="H11" s="89"/>
      <c r="I11" s="90"/>
      <c r="J11" s="88"/>
      <c r="K11" s="89"/>
      <c r="L11" s="91"/>
      <c r="M11" s="88"/>
      <c r="N11" s="89"/>
      <c r="O11" s="92"/>
      <c r="P11" s="15"/>
      <c r="R11" s="60"/>
    </row>
    <row r="12" spans="1:18" s="59" customFormat="1" ht="13.5">
      <c r="A12" s="11"/>
      <c r="B12" s="99"/>
      <c r="C12" s="99"/>
      <c r="D12" s="98"/>
      <c r="E12" s="99"/>
      <c r="F12" s="87"/>
      <c r="G12" s="88"/>
      <c r="H12" s="89"/>
      <c r="I12" s="90"/>
      <c r="J12" s="88"/>
      <c r="K12" s="89"/>
      <c r="L12" s="91"/>
      <c r="M12" s="88"/>
      <c r="N12" s="89"/>
      <c r="O12" s="92"/>
      <c r="P12" s="15"/>
      <c r="R12" s="60"/>
    </row>
    <row r="13" spans="1:18" s="59" customFormat="1" ht="13.5">
      <c r="A13" s="11"/>
      <c r="B13" s="99"/>
      <c r="C13" s="99"/>
      <c r="D13" s="98"/>
      <c r="E13" s="99"/>
      <c r="F13" s="87"/>
      <c r="G13" s="88"/>
      <c r="H13" s="89"/>
      <c r="I13" s="90"/>
      <c r="J13" s="88"/>
      <c r="K13" s="89"/>
      <c r="L13" s="91"/>
      <c r="M13" s="88"/>
      <c r="N13" s="89"/>
      <c r="O13" s="92"/>
      <c r="P13" s="15"/>
      <c r="R13" s="60"/>
    </row>
    <row r="14" spans="1:19" s="59" customFormat="1" ht="13.5">
      <c r="A14" s="11"/>
      <c r="B14" s="98"/>
      <c r="C14" s="98"/>
      <c r="D14" s="98"/>
      <c r="E14" s="97"/>
      <c r="F14" s="17"/>
      <c r="G14" s="17"/>
      <c r="H14" s="17"/>
      <c r="I14" s="17"/>
      <c r="J14" s="17"/>
      <c r="K14" s="28"/>
      <c r="L14" s="8"/>
      <c r="M14" s="17"/>
      <c r="N14" s="29"/>
      <c r="O14" s="7"/>
      <c r="P14" s="17"/>
      <c r="Q14" s="29"/>
      <c r="R14" s="18"/>
      <c r="S14" s="15"/>
    </row>
    <row r="15" spans="1:19" s="59" customFormat="1" ht="13.5">
      <c r="A15" s="11"/>
      <c r="B15" s="6"/>
      <c r="C15" s="11"/>
      <c r="D15" s="11"/>
      <c r="E15" s="6"/>
      <c r="F15" s="17"/>
      <c r="G15" s="17"/>
      <c r="H15" s="17"/>
      <c r="I15" s="44"/>
      <c r="J15" s="44"/>
      <c r="K15" s="44"/>
      <c r="L15" s="44"/>
      <c r="M15" s="44"/>
      <c r="N15" s="44"/>
      <c r="O15" s="44"/>
      <c r="P15" s="44"/>
      <c r="Q15" s="44"/>
      <c r="R15" s="18"/>
      <c r="S15" s="15"/>
    </row>
    <row r="16" spans="1:19" s="59" customFormat="1" ht="13.5">
      <c r="A16" s="12"/>
      <c r="B16" s="6"/>
      <c r="C16" s="11"/>
      <c r="D16" s="11"/>
      <c r="E16" s="6"/>
      <c r="F16" s="18"/>
      <c r="G16" s="21"/>
      <c r="H16" s="52"/>
      <c r="I16" s="49"/>
      <c r="J16" s="48"/>
      <c r="K16" s="47"/>
      <c r="L16" s="10"/>
      <c r="M16" s="48"/>
      <c r="N16" s="32"/>
      <c r="O16" s="10"/>
      <c r="P16" s="48"/>
      <c r="Q16" s="32"/>
      <c r="R16" s="18"/>
      <c r="S16" s="15"/>
    </row>
    <row r="17" spans="1:19" s="59" customFormat="1" ht="13.5">
      <c r="A17" s="12"/>
      <c r="B17" s="5"/>
      <c r="C17" s="12"/>
      <c r="D17" s="12"/>
      <c r="E17" s="5"/>
      <c r="F17" s="18"/>
      <c r="G17" s="21"/>
      <c r="H17" s="52"/>
      <c r="I17" s="49"/>
      <c r="J17" s="48"/>
      <c r="K17" s="47"/>
      <c r="L17" s="10"/>
      <c r="M17" s="48"/>
      <c r="N17" s="32"/>
      <c r="O17" s="10"/>
      <c r="P17" s="48"/>
      <c r="Q17" s="32"/>
      <c r="R17" s="18"/>
      <c r="S17" s="15"/>
    </row>
    <row r="18" spans="1:18" s="59" customFormat="1" ht="13.5">
      <c r="A18" s="11"/>
      <c r="B18" s="5"/>
      <c r="C18" s="12"/>
      <c r="D18" s="12"/>
      <c r="E18" s="5"/>
      <c r="F18" s="19"/>
      <c r="G18" s="51"/>
      <c r="H18" s="23"/>
      <c r="I18" s="27"/>
      <c r="J18" s="51"/>
      <c r="K18" s="29"/>
      <c r="L18" s="58"/>
      <c r="M18" s="51"/>
      <c r="N18" s="29"/>
      <c r="O18" s="70"/>
      <c r="P18" s="51"/>
      <c r="Q18" s="29"/>
      <c r="R18" s="50"/>
    </row>
    <row r="19" spans="1:19" s="59" customFormat="1" ht="13.5">
      <c r="A19" s="11"/>
      <c r="B19" s="69"/>
      <c r="C19" s="69"/>
      <c r="D19" s="69"/>
      <c r="E19" s="69"/>
      <c r="F19" s="30"/>
      <c r="G19" s="51"/>
      <c r="H19" s="23"/>
      <c r="I19" s="70"/>
      <c r="J19" s="51"/>
      <c r="K19" s="29"/>
      <c r="L19" s="70"/>
      <c r="M19" s="51"/>
      <c r="N19" s="29"/>
      <c r="O19" s="19"/>
      <c r="P19" s="51"/>
      <c r="Q19" s="29"/>
      <c r="R19" s="50"/>
      <c r="S19" s="83"/>
    </row>
    <row r="20" spans="1:19" s="59" customFormat="1" ht="13.5">
      <c r="A20" s="11"/>
      <c r="B20" s="6"/>
      <c r="C20" s="6"/>
      <c r="D20" s="26"/>
      <c r="E20" s="26"/>
      <c r="F20" s="17"/>
      <c r="G20" s="51"/>
      <c r="H20" s="23"/>
      <c r="I20" s="27"/>
      <c r="J20" s="51"/>
      <c r="K20" s="29"/>
      <c r="L20" s="14"/>
      <c r="M20" s="51"/>
      <c r="N20" s="29"/>
      <c r="O20" s="64"/>
      <c r="P20" s="51"/>
      <c r="Q20" s="29"/>
      <c r="R20" s="50"/>
      <c r="S20" s="12"/>
    </row>
    <row r="21" spans="1:19" s="59" customFormat="1" ht="13.5">
      <c r="A21" s="11"/>
      <c r="B21" s="69"/>
      <c r="C21" s="69"/>
      <c r="D21" s="69"/>
      <c r="E21" s="69"/>
      <c r="F21" s="19"/>
      <c r="G21" s="51"/>
      <c r="H21" s="23"/>
      <c r="I21" s="27"/>
      <c r="J21" s="51"/>
      <c r="K21" s="29"/>
      <c r="L21" s="14"/>
      <c r="M21" s="51"/>
      <c r="N21" s="29"/>
      <c r="O21" s="64"/>
      <c r="P21" s="51"/>
      <c r="Q21" s="29"/>
      <c r="R21" s="50"/>
      <c r="S21" s="12"/>
    </row>
    <row r="22" spans="1:19" s="59" customFormat="1" ht="13.5">
      <c r="A22" s="11"/>
      <c r="B22" s="6"/>
      <c r="C22" s="11"/>
      <c r="D22" s="11"/>
      <c r="E22" s="6"/>
      <c r="F22" s="19"/>
      <c r="G22" s="51"/>
      <c r="H22" s="23"/>
      <c r="I22" s="6"/>
      <c r="J22" s="51"/>
      <c r="K22" s="29"/>
      <c r="L22" s="6"/>
      <c r="M22" s="51"/>
      <c r="N22" s="29"/>
      <c r="O22" s="19"/>
      <c r="P22" s="51"/>
      <c r="Q22" s="29"/>
      <c r="R22" s="50"/>
      <c r="S22" s="83"/>
    </row>
    <row r="23" spans="1:20" ht="15" customHeight="1">
      <c r="A23" s="11"/>
      <c r="C23" s="11"/>
      <c r="D23" s="11"/>
      <c r="E23" s="69"/>
      <c r="F23" s="30"/>
      <c r="G23" s="51"/>
      <c r="H23" s="23"/>
      <c r="I23" s="70"/>
      <c r="J23" s="51"/>
      <c r="K23" s="29"/>
      <c r="L23" s="70"/>
      <c r="M23" s="51"/>
      <c r="N23" s="29"/>
      <c r="O23" s="19"/>
      <c r="P23" s="51"/>
      <c r="Q23" s="29"/>
      <c r="R23" s="50"/>
      <c r="S23" s="12"/>
      <c r="T23" s="35"/>
    </row>
    <row r="24" spans="1:20" ht="15" customHeight="1">
      <c r="A24" s="11"/>
      <c r="B24" s="69"/>
      <c r="C24" s="69"/>
      <c r="D24" s="69"/>
      <c r="E24" s="69"/>
      <c r="F24" s="19"/>
      <c r="G24" s="51"/>
      <c r="H24" s="23"/>
      <c r="I24" s="85"/>
      <c r="J24" s="51"/>
      <c r="K24" s="29"/>
      <c r="L24" s="8"/>
      <c r="M24" s="51"/>
      <c r="N24" s="29"/>
      <c r="O24" s="8"/>
      <c r="P24" s="51"/>
      <c r="Q24" s="29"/>
      <c r="R24" s="50"/>
      <c r="S24" s="83"/>
      <c r="T24" s="35"/>
    </row>
    <row r="25" spans="1:19" ht="15" customHeight="1">
      <c r="A25" s="11"/>
      <c r="B25" s="69"/>
      <c r="C25" s="69"/>
      <c r="D25" s="69"/>
      <c r="E25" s="69"/>
      <c r="F25" s="17"/>
      <c r="G25" s="51"/>
      <c r="H25" s="23"/>
      <c r="I25" s="27"/>
      <c r="J25" s="51"/>
      <c r="K25" s="29"/>
      <c r="L25" s="14"/>
      <c r="M25" s="51"/>
      <c r="N25" s="29"/>
      <c r="O25" s="64"/>
      <c r="P25" s="51"/>
      <c r="Q25" s="29"/>
      <c r="R25" s="50"/>
      <c r="S25" s="11"/>
    </row>
    <row r="26" spans="1:19" ht="14.25" customHeight="1">
      <c r="A26" s="11"/>
      <c r="B26" s="69"/>
      <c r="C26" s="69"/>
      <c r="D26" s="69"/>
      <c r="E26" s="69"/>
      <c r="F26" s="17"/>
      <c r="G26" s="51"/>
      <c r="H26" s="23"/>
      <c r="I26" s="27"/>
      <c r="J26" s="51"/>
      <c r="K26" s="29"/>
      <c r="L26" s="14"/>
      <c r="M26" s="51"/>
      <c r="N26" s="29"/>
      <c r="O26" s="64"/>
      <c r="P26" s="51"/>
      <c r="Q26" s="29"/>
      <c r="R26" s="50"/>
      <c r="S26" s="12"/>
    </row>
    <row r="27" spans="1:18" ht="15" customHeight="1">
      <c r="A27" s="11"/>
      <c r="B27" s="69"/>
      <c r="C27" s="69"/>
      <c r="D27" s="69"/>
      <c r="E27" s="69"/>
      <c r="F27" s="19"/>
      <c r="G27" s="51"/>
      <c r="H27" s="23"/>
      <c r="I27" s="85"/>
      <c r="J27" s="51"/>
      <c r="K27" s="29"/>
      <c r="L27" s="8"/>
      <c r="M27" s="51"/>
      <c r="N27" s="29"/>
      <c r="O27" s="8"/>
      <c r="P27" s="51"/>
      <c r="Q27" s="29"/>
      <c r="R27" s="50"/>
    </row>
    <row r="28" spans="1:19" ht="12.75">
      <c r="A28" s="11"/>
      <c r="C28" s="11"/>
      <c r="D28" s="11"/>
      <c r="E28" s="69"/>
      <c r="F28" s="17"/>
      <c r="G28" s="17"/>
      <c r="H28" s="17"/>
      <c r="I28" s="17"/>
      <c r="J28" s="17"/>
      <c r="K28" s="28"/>
      <c r="L28" s="8"/>
      <c r="M28" s="17"/>
      <c r="N28" s="29"/>
      <c r="O28" s="7"/>
      <c r="P28" s="17"/>
      <c r="Q28" s="29"/>
      <c r="R28" s="18"/>
      <c r="S28" s="15"/>
    </row>
    <row r="29" spans="1:19" ht="12.75">
      <c r="A29" s="11"/>
      <c r="C29" s="11"/>
      <c r="D29" s="6"/>
      <c r="E29" s="6"/>
      <c r="F29" s="17"/>
      <c r="G29" s="17"/>
      <c r="H29" s="17"/>
      <c r="I29" s="17"/>
      <c r="J29" s="17"/>
      <c r="K29" s="28"/>
      <c r="L29" s="8"/>
      <c r="M29" s="17"/>
      <c r="N29" s="29"/>
      <c r="O29" s="7"/>
      <c r="P29" s="17"/>
      <c r="Q29" s="29"/>
      <c r="R29" s="18"/>
      <c r="S29" s="15"/>
    </row>
    <row r="30" spans="1:19" s="1" customFormat="1" ht="12.75">
      <c r="A30" s="12"/>
      <c r="B30" s="6"/>
      <c r="C30" s="11"/>
      <c r="D30" s="6"/>
      <c r="E30" s="6"/>
      <c r="F30" s="18"/>
      <c r="G30" s="21"/>
      <c r="H30" s="52"/>
      <c r="I30" s="49"/>
      <c r="J30" s="48"/>
      <c r="K30" s="47"/>
      <c r="L30" s="10"/>
      <c r="M30" s="48"/>
      <c r="N30" s="32"/>
      <c r="O30" s="10"/>
      <c r="P30" s="48"/>
      <c r="Q30" s="32"/>
      <c r="R30" s="18"/>
      <c r="S30" s="15"/>
    </row>
    <row r="31" spans="1:19" s="1" customFormat="1" ht="12.75">
      <c r="A31" s="12"/>
      <c r="B31" s="5"/>
      <c r="C31" s="12"/>
      <c r="D31" s="12"/>
      <c r="E31" s="5"/>
      <c r="F31" s="17"/>
      <c r="G31" s="45"/>
      <c r="H31" s="23"/>
      <c r="I31" s="49"/>
      <c r="J31" s="48"/>
      <c r="K31" s="47"/>
      <c r="L31" s="10"/>
      <c r="M31" s="48"/>
      <c r="N31" s="32"/>
      <c r="O31" s="10"/>
      <c r="P31" s="48"/>
      <c r="Q31" s="32"/>
      <c r="R31" s="18"/>
      <c r="S31" s="15"/>
    </row>
    <row r="32" spans="1:19" s="59" customFormat="1" ht="13.5">
      <c r="A32" s="71"/>
      <c r="B32" s="5"/>
      <c r="C32" s="12"/>
      <c r="D32" s="12"/>
      <c r="E32" s="5"/>
      <c r="F32" s="17"/>
      <c r="G32" s="51"/>
      <c r="H32" s="23"/>
      <c r="I32" s="27"/>
      <c r="J32" s="51"/>
      <c r="K32" s="29"/>
      <c r="L32" s="14"/>
      <c r="M32" s="51"/>
      <c r="N32" s="29"/>
      <c r="O32" s="64"/>
      <c r="P32" s="51"/>
      <c r="Q32" s="29"/>
      <c r="R32" s="50"/>
      <c r="S32" s="11"/>
    </row>
    <row r="33" spans="1:19" s="59" customFormat="1" ht="13.5">
      <c r="A33" s="71"/>
      <c r="B33" s="6"/>
      <c r="C33" s="11"/>
      <c r="D33" s="11"/>
      <c r="E33" s="6"/>
      <c r="F33" s="17"/>
      <c r="G33" s="51"/>
      <c r="H33" s="23"/>
      <c r="I33" s="27"/>
      <c r="J33" s="51"/>
      <c r="K33" s="29"/>
      <c r="L33" s="14"/>
      <c r="M33" s="51"/>
      <c r="N33" s="29"/>
      <c r="O33" s="64"/>
      <c r="P33" s="51"/>
      <c r="Q33" s="29"/>
      <c r="R33" s="50"/>
      <c r="S33" s="11"/>
    </row>
    <row r="34" spans="1:19" s="59" customFormat="1" ht="13.5">
      <c r="A34" s="72"/>
      <c r="B34" s="6"/>
      <c r="C34" s="11"/>
      <c r="D34" s="11"/>
      <c r="E34" s="6"/>
      <c r="F34" s="74"/>
      <c r="G34" s="75"/>
      <c r="H34" s="76"/>
      <c r="I34" s="77"/>
      <c r="J34" s="75"/>
      <c r="K34" s="78"/>
      <c r="L34" s="79"/>
      <c r="M34" s="75"/>
      <c r="N34" s="78"/>
      <c r="O34" s="80"/>
      <c r="P34" s="75"/>
      <c r="Q34" s="78"/>
      <c r="R34" s="81"/>
      <c r="S34" s="82"/>
    </row>
    <row r="35" spans="1:21" s="59" customFormat="1" ht="13.5">
      <c r="A35" s="72"/>
      <c r="B35" s="73"/>
      <c r="C35" s="73"/>
      <c r="D35" s="73"/>
      <c r="E35" s="73"/>
      <c r="F35" s="74"/>
      <c r="G35" s="75"/>
      <c r="H35" s="76"/>
      <c r="I35" s="77"/>
      <c r="J35" s="75"/>
      <c r="K35" s="78"/>
      <c r="L35" s="79"/>
      <c r="M35" s="75"/>
      <c r="N35" s="78"/>
      <c r="O35" s="80"/>
      <c r="P35" s="75"/>
      <c r="Q35" s="78"/>
      <c r="R35" s="81"/>
      <c r="S35" s="82"/>
      <c r="U35" s="60" t="s">
        <v>10</v>
      </c>
    </row>
    <row r="36" spans="1:19" s="59" customFormat="1" ht="13.5">
      <c r="A36" s="72"/>
      <c r="B36" s="73"/>
      <c r="C36" s="73"/>
      <c r="D36" s="73"/>
      <c r="E36" s="73"/>
      <c r="F36" s="74"/>
      <c r="G36" s="75"/>
      <c r="H36" s="76"/>
      <c r="I36" s="77"/>
      <c r="J36" s="75"/>
      <c r="K36" s="78"/>
      <c r="L36" s="79"/>
      <c r="M36" s="75"/>
      <c r="N36" s="78"/>
      <c r="O36" s="80"/>
      <c r="P36" s="75"/>
      <c r="Q36" s="78"/>
      <c r="R36" s="81"/>
      <c r="S36" s="82"/>
    </row>
    <row r="37" spans="2:5" ht="13.5">
      <c r="B37" s="73"/>
      <c r="C37" s="73"/>
      <c r="D37" s="73"/>
      <c r="E37" s="73"/>
    </row>
  </sheetData>
  <sheetProtection/>
  <printOptions/>
  <pageMargins left="0.5905511811023623" right="0.1968503937007874" top="0.984251968503937" bottom="0.984251968503937" header="0.5118110236220472" footer="0.5118110236220472"/>
  <pageSetup fitToHeight="9" orientation="portrait" paperSize="9" scale="74" r:id="rId1"/>
  <headerFooter alignWithMargins="0">
    <oddHeader>&amp;L39. Frühlingswettkampf  TV Amsoldingen</oddHeader>
    <oddFooter>&amp;LFreitag, 6. Mai 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22"/>
  <sheetViews>
    <sheetView view="pageLayout" zoomScaleNormal="75" workbookViewId="0" topLeftCell="A4">
      <selection activeCell="Q16" sqref="Q16"/>
    </sheetView>
  </sheetViews>
  <sheetFormatPr defaultColWidth="11.421875" defaultRowHeight="12.75"/>
  <cols>
    <col min="1" max="1" width="6.00390625" style="13" customWidth="1"/>
    <col min="2" max="2" width="11.421875" style="9" customWidth="1"/>
    <col min="3" max="3" width="12.00390625" style="13" bestFit="1" customWidth="1"/>
    <col min="4" max="4" width="5.7109375" style="9" customWidth="1"/>
    <col min="5" max="5" width="15.7109375" style="9" customWidth="1"/>
    <col min="6" max="6" width="6.421875" style="20" customWidth="1"/>
    <col min="7" max="7" width="2.140625" style="20" customWidth="1"/>
    <col min="8" max="8" width="5.7109375" style="25" customWidth="1"/>
    <col min="9" max="9" width="6.421875" style="20" customWidth="1"/>
    <col min="10" max="10" width="2.140625" style="20" customWidth="1"/>
    <col min="11" max="11" width="4.421875" style="31" customWidth="1"/>
    <col min="12" max="12" width="6.7109375" style="9" customWidth="1"/>
    <col min="13" max="13" width="2.140625" style="20" customWidth="1"/>
    <col min="14" max="14" width="5.00390625" style="34" customWidth="1"/>
    <col min="15" max="15" width="6.7109375" style="9" customWidth="1"/>
    <col min="16" max="16" width="2.140625" style="20" customWidth="1"/>
    <col min="17" max="17" width="5.00390625" style="34" customWidth="1"/>
    <col min="18" max="18" width="9.140625" style="18" customWidth="1"/>
    <col min="19" max="19" width="6.421875" style="15" customWidth="1"/>
    <col min="20" max="20" width="6.28125" style="2" customWidth="1"/>
    <col min="21" max="21" width="10.421875" style="2" customWidth="1"/>
    <col min="22" max="22" width="8.28125" style="0" customWidth="1"/>
  </cols>
  <sheetData>
    <row r="1" spans="1:22" s="43" customFormat="1" ht="21">
      <c r="A1" s="36" t="s">
        <v>16</v>
      </c>
      <c r="B1" s="37"/>
      <c r="C1" s="36" t="s">
        <v>18</v>
      </c>
      <c r="D1" s="37"/>
      <c r="E1" s="37"/>
      <c r="F1" s="16"/>
      <c r="G1" s="16"/>
      <c r="H1" s="22"/>
      <c r="I1" s="38"/>
      <c r="J1" s="38"/>
      <c r="K1" s="39"/>
      <c r="L1" s="37"/>
      <c r="M1" s="38"/>
      <c r="N1" s="40"/>
      <c r="O1" s="37"/>
      <c r="P1" s="38"/>
      <c r="Q1" s="40"/>
      <c r="R1" s="41"/>
      <c r="S1" s="37"/>
      <c r="T1" s="42"/>
      <c r="U1" s="42"/>
      <c r="V1" s="42"/>
    </row>
    <row r="2" spans="1:21" ht="12.75">
      <c r="A2" s="11"/>
      <c r="B2" s="6"/>
      <c r="C2" s="11"/>
      <c r="D2" s="6"/>
      <c r="E2" s="6"/>
      <c r="F2" s="17"/>
      <c r="G2" s="17"/>
      <c r="H2" s="17"/>
      <c r="I2" s="17"/>
      <c r="J2" s="17"/>
      <c r="K2" s="28"/>
      <c r="L2" s="8"/>
      <c r="M2" s="17"/>
      <c r="N2" s="29"/>
      <c r="O2" s="7"/>
      <c r="P2" s="17"/>
      <c r="Q2" s="29"/>
      <c r="T2"/>
      <c r="U2"/>
    </row>
    <row r="3" spans="1:21" ht="12.75">
      <c r="A3" s="11"/>
      <c r="B3" s="6"/>
      <c r="C3" s="11"/>
      <c r="D3" s="6"/>
      <c r="E3" s="6"/>
      <c r="F3" s="17"/>
      <c r="G3" s="17"/>
      <c r="H3" s="17"/>
      <c r="I3" s="17"/>
      <c r="J3" s="17"/>
      <c r="K3" s="28"/>
      <c r="L3" s="8"/>
      <c r="M3" s="17"/>
      <c r="N3" s="29"/>
      <c r="O3" s="7"/>
      <c r="P3" s="17"/>
      <c r="Q3" s="29"/>
      <c r="T3"/>
      <c r="U3"/>
    </row>
    <row r="4" spans="1:21" ht="12.75">
      <c r="A4" s="11"/>
      <c r="B4" s="6"/>
      <c r="C4" s="11"/>
      <c r="D4" s="6"/>
      <c r="E4" s="6"/>
      <c r="F4" s="17"/>
      <c r="G4" s="17"/>
      <c r="H4" s="17"/>
      <c r="I4" s="44"/>
      <c r="J4" s="44"/>
      <c r="K4" s="44"/>
      <c r="L4" s="44"/>
      <c r="M4" s="44"/>
      <c r="N4" s="44"/>
      <c r="O4" s="44"/>
      <c r="P4" s="44"/>
      <c r="Q4" s="44"/>
      <c r="T4"/>
      <c r="U4"/>
    </row>
    <row r="5" spans="1:21" ht="12.75">
      <c r="A5" s="11"/>
      <c r="B5" s="6"/>
      <c r="C5" s="11"/>
      <c r="D5" s="6"/>
      <c r="E5" s="6"/>
      <c r="F5" s="17"/>
      <c r="G5" s="17"/>
      <c r="H5" s="17"/>
      <c r="I5" s="44"/>
      <c r="J5" s="44"/>
      <c r="K5" s="44"/>
      <c r="L5" s="44"/>
      <c r="M5" s="44"/>
      <c r="N5" s="44"/>
      <c r="O5" s="44"/>
      <c r="P5" s="44"/>
      <c r="Q5" s="44"/>
      <c r="T5"/>
      <c r="U5"/>
    </row>
    <row r="6" spans="1:19" s="1" customFormat="1" ht="12.75">
      <c r="A6" s="12" t="s">
        <v>4</v>
      </c>
      <c r="B6" s="5" t="s">
        <v>1</v>
      </c>
      <c r="C6" s="12" t="s">
        <v>2</v>
      </c>
      <c r="D6" s="12" t="s">
        <v>7</v>
      </c>
      <c r="E6" s="5" t="s">
        <v>3</v>
      </c>
      <c r="F6" s="18" t="s">
        <v>0</v>
      </c>
      <c r="G6" s="21" t="s">
        <v>6</v>
      </c>
      <c r="H6" s="52" t="s">
        <v>5</v>
      </c>
      <c r="I6" s="49" t="s">
        <v>14</v>
      </c>
      <c r="J6" s="48" t="s">
        <v>6</v>
      </c>
      <c r="K6" s="47" t="s">
        <v>5</v>
      </c>
      <c r="L6" s="10" t="s">
        <v>12</v>
      </c>
      <c r="M6" s="48" t="s">
        <v>6</v>
      </c>
      <c r="N6" s="32" t="s">
        <v>5</v>
      </c>
      <c r="O6" s="10" t="s">
        <v>13</v>
      </c>
      <c r="P6" s="48" t="s">
        <v>6</v>
      </c>
      <c r="Q6" s="32" t="s">
        <v>5</v>
      </c>
      <c r="R6" s="18" t="s">
        <v>8</v>
      </c>
      <c r="S6" s="15" t="s">
        <v>9</v>
      </c>
    </row>
    <row r="7" spans="1:19" s="1" customFormat="1" ht="12.75">
      <c r="A7" s="12"/>
      <c r="B7" s="5"/>
      <c r="C7" s="12"/>
      <c r="D7" s="12"/>
      <c r="E7" s="5"/>
      <c r="F7" s="18"/>
      <c r="G7" s="21"/>
      <c r="H7" s="52"/>
      <c r="I7" s="49"/>
      <c r="J7" s="48"/>
      <c r="K7" s="47"/>
      <c r="L7" s="10"/>
      <c r="M7" s="48"/>
      <c r="N7" s="32"/>
      <c r="O7" s="10"/>
      <c r="P7" s="48"/>
      <c r="Q7" s="32"/>
      <c r="R7" s="18"/>
      <c r="S7" s="15"/>
    </row>
    <row r="8" spans="1:19" s="61" customFormat="1" ht="13.5">
      <c r="A8" s="11">
        <v>1</v>
      </c>
      <c r="B8" s="102" t="s">
        <v>40</v>
      </c>
      <c r="C8" s="102" t="s">
        <v>41</v>
      </c>
      <c r="D8" s="102">
        <v>1968</v>
      </c>
      <c r="E8" s="102" t="s">
        <v>22</v>
      </c>
      <c r="F8" s="19">
        <f>2022-D8</f>
        <v>54</v>
      </c>
      <c r="G8" s="51" t="s">
        <v>6</v>
      </c>
      <c r="H8" s="23">
        <f>F8*20</f>
        <v>1080</v>
      </c>
      <c r="I8" s="27">
        <v>10.94</v>
      </c>
      <c r="J8" s="51" t="s">
        <v>6</v>
      </c>
      <c r="K8" s="29">
        <f>IF(I8=0,0,INT(10.54596*((1778-(I8*100))/100)^2.1))</f>
        <v>598</v>
      </c>
      <c r="L8" s="14">
        <v>4.65</v>
      </c>
      <c r="M8" s="51" t="s">
        <v>6</v>
      </c>
      <c r="N8" s="29">
        <f>IF(L8=0,0,INT(180.85908*((100*L8-190)/100)^1))</f>
        <v>497</v>
      </c>
      <c r="O8" s="64">
        <v>8.69</v>
      </c>
      <c r="P8" s="51" t="s">
        <v>6</v>
      </c>
      <c r="Q8" s="29">
        <f>IF(O8=0,0,INT(82.491673*((100*O8-178)/100)^0.9))</f>
        <v>469</v>
      </c>
      <c r="R8" s="50">
        <f>H8+K8+N8+Q8</f>
        <v>2644</v>
      </c>
      <c r="S8" s="12" t="s">
        <v>19</v>
      </c>
    </row>
    <row r="9" spans="1:19" s="1" customFormat="1" ht="15" customHeight="1">
      <c r="A9" s="11">
        <v>2</v>
      </c>
      <c r="B9" s="102" t="s">
        <v>47</v>
      </c>
      <c r="C9" s="102" t="s">
        <v>48</v>
      </c>
      <c r="D9" s="102">
        <v>1981</v>
      </c>
      <c r="E9" s="102" t="s">
        <v>22</v>
      </c>
      <c r="F9" s="19">
        <f>2022-D9</f>
        <v>41</v>
      </c>
      <c r="G9" s="51" t="s">
        <v>6</v>
      </c>
      <c r="H9" s="23">
        <f>F9*20</f>
        <v>820</v>
      </c>
      <c r="I9" s="27">
        <v>10.72</v>
      </c>
      <c r="J9" s="51" t="s">
        <v>6</v>
      </c>
      <c r="K9" s="29">
        <f>IF(I9=0,0,INT(10.54596*((1778-(I9*100))/100)^2.1))</f>
        <v>639</v>
      </c>
      <c r="L9" s="14">
        <v>5.2</v>
      </c>
      <c r="M9" s="51" t="s">
        <v>6</v>
      </c>
      <c r="N9" s="29">
        <f>IF(L9=0,0,INT(180.85908*((100*L9-190)/100)^1))</f>
        <v>596</v>
      </c>
      <c r="O9" s="64">
        <v>9.5</v>
      </c>
      <c r="P9" s="51" t="s">
        <v>6</v>
      </c>
      <c r="Q9" s="29">
        <f>IF(O9=0,0,INT(82.491673*((100*O9-178)/100)^0.9))</f>
        <v>519</v>
      </c>
      <c r="R9" s="50">
        <f>H9+K9+N9+Q9</f>
        <v>2574</v>
      </c>
      <c r="S9" s="12" t="s">
        <v>19</v>
      </c>
    </row>
    <row r="10" spans="1:19" s="59" customFormat="1" ht="13.5">
      <c r="A10" s="11">
        <v>3</v>
      </c>
      <c r="B10" s="102" t="s">
        <v>85</v>
      </c>
      <c r="C10" s="102" t="s">
        <v>86</v>
      </c>
      <c r="D10" s="102">
        <v>1977</v>
      </c>
      <c r="E10" s="102" t="s">
        <v>22</v>
      </c>
      <c r="F10" s="19">
        <f>2022-D10</f>
        <v>45</v>
      </c>
      <c r="G10" s="51" t="s">
        <v>6</v>
      </c>
      <c r="H10" s="23">
        <f>F10*20</f>
        <v>900</v>
      </c>
      <c r="I10" s="27">
        <v>11.36</v>
      </c>
      <c r="J10" s="51" t="s">
        <v>6</v>
      </c>
      <c r="K10" s="29">
        <f>IF(I10=0,0,INT(10.54596*((1778-(I10*100))/100)^2.1))</f>
        <v>523</v>
      </c>
      <c r="L10" s="14">
        <v>4.34</v>
      </c>
      <c r="M10" s="51" t="s">
        <v>6</v>
      </c>
      <c r="N10" s="29">
        <f>IF(L10=0,0,INT(180.85908*((100*L10-190)/100)^1))</f>
        <v>441</v>
      </c>
      <c r="O10" s="64">
        <v>10.75</v>
      </c>
      <c r="P10" s="51" t="s">
        <v>6</v>
      </c>
      <c r="Q10" s="29">
        <f>IF(O10=0,0,INT(82.491673*((100*O10-178)/100)^0.9))</f>
        <v>594</v>
      </c>
      <c r="R10" s="50">
        <f>H10+K10+N10+Q10</f>
        <v>2458</v>
      </c>
      <c r="S10" s="12" t="s">
        <v>19</v>
      </c>
    </row>
    <row r="11" spans="1:19" s="59" customFormat="1" ht="13.5">
      <c r="A11" s="11"/>
      <c r="G11" s="51"/>
      <c r="H11" s="23"/>
      <c r="I11" s="27"/>
      <c r="J11" s="51"/>
      <c r="K11" s="29"/>
      <c r="L11" s="14"/>
      <c r="M11" s="51"/>
      <c r="N11" s="29"/>
      <c r="O11" s="64"/>
      <c r="P11" s="51"/>
      <c r="Q11" s="29"/>
      <c r="R11" s="50"/>
      <c r="S11" s="12"/>
    </row>
    <row r="12" spans="1:21" ht="12.75">
      <c r="A12" s="11"/>
      <c r="B12" s="6"/>
      <c r="C12" s="11"/>
      <c r="D12" s="11"/>
      <c r="E12" s="69"/>
      <c r="F12" s="19"/>
      <c r="G12" s="51"/>
      <c r="H12" s="23"/>
      <c r="I12" s="85"/>
      <c r="J12" s="51"/>
      <c r="K12" s="29"/>
      <c r="L12" s="8"/>
      <c r="M12" s="51"/>
      <c r="N12" s="29"/>
      <c r="O12" s="8"/>
      <c r="P12" s="51"/>
      <c r="Q12" s="29"/>
      <c r="R12" s="50"/>
      <c r="S12"/>
      <c r="T12" s="3"/>
      <c r="U12" s="3"/>
    </row>
    <row r="13" spans="1:21" ht="12.75">
      <c r="A13" s="11"/>
      <c r="B13" s="6"/>
      <c r="C13" s="6"/>
      <c r="D13" s="19"/>
      <c r="E13" s="26"/>
      <c r="F13" s="30"/>
      <c r="G13" s="63"/>
      <c r="H13" s="26"/>
      <c r="I13" s="62"/>
      <c r="J13" s="19"/>
      <c r="K13" s="30"/>
      <c r="L13" s="6"/>
      <c r="M13" s="19"/>
      <c r="N13" s="33"/>
      <c r="O13" s="6"/>
      <c r="P13" s="19"/>
      <c r="Q13" s="33"/>
      <c r="T13" s="3"/>
      <c r="U13" s="3"/>
    </row>
    <row r="14" spans="1:21" ht="12.75">
      <c r="A14" s="11"/>
      <c r="B14" s="6"/>
      <c r="C14" s="6"/>
      <c r="D14" s="19"/>
      <c r="E14" s="26"/>
      <c r="F14" s="30"/>
      <c r="G14" s="63"/>
      <c r="H14" s="62"/>
      <c r="I14" s="62"/>
      <c r="J14" s="19"/>
      <c r="K14" s="30"/>
      <c r="L14" s="6"/>
      <c r="M14" s="19"/>
      <c r="N14" s="33"/>
      <c r="O14" s="6"/>
      <c r="P14" s="19"/>
      <c r="Q14" s="33"/>
      <c r="T14" s="3"/>
      <c r="U14" s="3"/>
    </row>
    <row r="15" spans="1:21" ht="12.75">
      <c r="A15" s="11"/>
      <c r="B15" s="6"/>
      <c r="C15" s="6"/>
      <c r="D15" s="19"/>
      <c r="E15" s="26"/>
      <c r="F15" s="30"/>
      <c r="G15" s="63"/>
      <c r="H15" s="62"/>
      <c r="I15" s="62"/>
      <c r="J15" s="19"/>
      <c r="K15" s="30"/>
      <c r="L15" s="6"/>
      <c r="M15" s="19"/>
      <c r="N15" s="33"/>
      <c r="O15" s="6"/>
      <c r="P15" s="19"/>
      <c r="Q15" s="33"/>
      <c r="T15" s="3"/>
      <c r="U15" s="3"/>
    </row>
    <row r="16" spans="1:21" ht="12.75">
      <c r="A16" s="11"/>
      <c r="B16" s="6"/>
      <c r="C16" s="6"/>
      <c r="D16" s="19"/>
      <c r="E16" s="26"/>
      <c r="F16" s="30"/>
      <c r="G16" s="63"/>
      <c r="H16" s="62"/>
      <c r="I16" s="62"/>
      <c r="J16" s="19"/>
      <c r="K16" s="30"/>
      <c r="L16" s="6"/>
      <c r="M16" s="19"/>
      <c r="N16" s="33"/>
      <c r="O16" s="6"/>
      <c r="P16" s="19"/>
      <c r="Q16" s="33"/>
      <c r="T16" s="3"/>
      <c r="U16" s="3"/>
    </row>
    <row r="17" spans="1:21" ht="12.75">
      <c r="A17" s="11"/>
      <c r="B17" s="6"/>
      <c r="C17" s="6"/>
      <c r="D17" s="19"/>
      <c r="E17" s="26"/>
      <c r="F17" s="30"/>
      <c r="G17" s="63"/>
      <c r="H17" s="62"/>
      <c r="I17" s="62"/>
      <c r="J17" s="19"/>
      <c r="K17" s="30"/>
      <c r="L17" s="6"/>
      <c r="M17" s="19"/>
      <c r="N17" s="33"/>
      <c r="O17" s="6"/>
      <c r="P17" s="19"/>
      <c r="Q17" s="33"/>
      <c r="T17" s="3"/>
      <c r="U17" s="3"/>
    </row>
    <row r="18" spans="1:21" ht="12.75">
      <c r="A18" s="11"/>
      <c r="B18" s="6"/>
      <c r="C18" s="6"/>
      <c r="D18" s="19"/>
      <c r="E18" s="66"/>
      <c r="F18" s="67"/>
      <c r="G18" s="6"/>
      <c r="H18" s="19"/>
      <c r="I18" s="19"/>
      <c r="J18" s="19"/>
      <c r="K18" s="30"/>
      <c r="L18" s="6"/>
      <c r="M18" s="19"/>
      <c r="N18" s="33"/>
      <c r="O18" s="6"/>
      <c r="P18" s="19"/>
      <c r="Q18" s="33"/>
      <c r="T18" s="3"/>
      <c r="U18" s="3"/>
    </row>
    <row r="19" spans="1:21" ht="12.75">
      <c r="A19" s="11"/>
      <c r="B19" s="6"/>
      <c r="C19" s="11"/>
      <c r="D19" s="6"/>
      <c r="E19" s="6"/>
      <c r="F19" s="19"/>
      <c r="G19" s="19"/>
      <c r="H19" s="24"/>
      <c r="I19" s="19"/>
      <c r="J19" s="19"/>
      <c r="K19" s="30"/>
      <c r="L19" s="6"/>
      <c r="M19" s="19"/>
      <c r="N19" s="33"/>
      <c r="O19" s="6"/>
      <c r="P19" s="19"/>
      <c r="Q19" s="33"/>
      <c r="T19" s="3"/>
      <c r="U19" s="3"/>
    </row>
    <row r="20" spans="1:21" ht="12.75">
      <c r="A20" s="11"/>
      <c r="B20" s="5"/>
      <c r="C20" s="11"/>
      <c r="D20" s="6"/>
      <c r="E20" s="6"/>
      <c r="F20" s="55"/>
      <c r="G20" s="19"/>
      <c r="H20" s="24"/>
      <c r="I20" s="19"/>
      <c r="J20" s="19"/>
      <c r="K20" s="30"/>
      <c r="L20" s="6"/>
      <c r="M20" s="19"/>
      <c r="N20" s="33"/>
      <c r="O20" s="6"/>
      <c r="P20" s="19"/>
      <c r="Q20" s="55"/>
      <c r="T20" s="3"/>
      <c r="U20" s="3"/>
    </row>
    <row r="21" spans="1:21" ht="12.75">
      <c r="A21" s="11"/>
      <c r="B21" s="6"/>
      <c r="C21" s="11"/>
      <c r="D21" s="6"/>
      <c r="E21" s="6"/>
      <c r="F21" s="19"/>
      <c r="G21" s="19"/>
      <c r="H21" s="24"/>
      <c r="I21" s="19"/>
      <c r="J21" s="19"/>
      <c r="K21" s="30"/>
      <c r="L21" s="6"/>
      <c r="M21" s="19"/>
      <c r="N21" s="33"/>
      <c r="O21" s="6"/>
      <c r="P21" s="19"/>
      <c r="Q21" s="33"/>
      <c r="T21" s="3"/>
      <c r="U21" s="3"/>
    </row>
    <row r="22" spans="1:21" ht="12.75">
      <c r="A22" s="11"/>
      <c r="B22" s="6"/>
      <c r="C22" s="11"/>
      <c r="D22" s="6"/>
      <c r="E22" s="6"/>
      <c r="I22" s="19"/>
      <c r="J22" s="19"/>
      <c r="K22" s="30"/>
      <c r="L22" s="6"/>
      <c r="M22" s="19"/>
      <c r="N22" s="33"/>
      <c r="O22" s="6"/>
      <c r="P22" s="19"/>
      <c r="Q22" s="33"/>
      <c r="T22" s="3"/>
      <c r="U22" s="3"/>
    </row>
  </sheetData>
  <sheetProtection/>
  <printOptions/>
  <pageMargins left="0.5905511811023623" right="0.5905511811023623" top="0.984251968503937" bottom="0.984251968503937" header="0.5118110236220472" footer="0.5118110236220472"/>
  <pageSetup fitToHeight="9" orientation="portrait" paperSize="9" scale="74" r:id="rId1"/>
  <headerFooter alignWithMargins="0">
    <oddHeader>&amp;L39. Frühlingswettkampf  TV Amsoldingen</oddHeader>
    <oddFooter>&amp;LFreitag, 6. Mai 2022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13"/>
  <sheetViews>
    <sheetView view="pageLayout" workbookViewId="0" topLeftCell="A1">
      <selection activeCell="D73" sqref="D73"/>
    </sheetView>
  </sheetViews>
  <sheetFormatPr defaultColWidth="11.421875" defaultRowHeight="12.75"/>
  <cols>
    <col min="1" max="1" width="6.00390625" style="0" customWidth="1"/>
    <col min="4" max="4" width="7.00390625" style="0" customWidth="1"/>
    <col min="5" max="5" width="17.7109375" style="0" customWidth="1"/>
    <col min="6" max="6" width="6.7109375" style="0" customWidth="1"/>
    <col min="7" max="7" width="2.00390625" style="0" customWidth="1"/>
    <col min="8" max="8" width="6.28125" style="0" customWidth="1"/>
    <col min="9" max="9" width="6.421875" style="0" customWidth="1"/>
    <col min="10" max="10" width="1.7109375" style="0" customWidth="1"/>
    <col min="11" max="11" width="5.140625" style="0" customWidth="1"/>
    <col min="12" max="12" width="6.28125" style="0" customWidth="1"/>
    <col min="13" max="13" width="2.00390625" style="0" customWidth="1"/>
    <col min="14" max="14" width="5.421875" style="0" customWidth="1"/>
    <col min="15" max="15" width="6.28125" style="0" customWidth="1"/>
    <col min="16" max="16" width="1.7109375" style="0" customWidth="1"/>
    <col min="17" max="17" width="5.421875" style="0" customWidth="1"/>
    <col min="18" max="18" width="6.421875" style="0" customWidth="1"/>
    <col min="19" max="19" width="5.7109375" style="0" customWidth="1"/>
  </cols>
  <sheetData>
    <row r="1" spans="1:22" s="43" customFormat="1" ht="21">
      <c r="A1" s="36" t="s">
        <v>16</v>
      </c>
      <c r="B1" s="37"/>
      <c r="C1" s="36" t="s">
        <v>25</v>
      </c>
      <c r="D1" s="37"/>
      <c r="E1" s="37"/>
      <c r="F1" s="16"/>
      <c r="G1" s="16"/>
      <c r="H1" s="22"/>
      <c r="I1" s="38"/>
      <c r="J1" s="38"/>
      <c r="K1" s="39"/>
      <c r="L1" s="37"/>
      <c r="M1" s="38"/>
      <c r="N1" s="40"/>
      <c r="O1" s="37"/>
      <c r="P1" s="38"/>
      <c r="Q1" s="40"/>
      <c r="R1" s="41"/>
      <c r="S1" s="37"/>
      <c r="T1" s="42"/>
      <c r="U1" s="42"/>
      <c r="V1" s="42"/>
    </row>
    <row r="2" spans="1:19" ht="12.75">
      <c r="A2" s="11"/>
      <c r="B2" s="6"/>
      <c r="C2" s="11"/>
      <c r="D2" s="6"/>
      <c r="E2" s="6"/>
      <c r="F2" s="17"/>
      <c r="G2" s="17"/>
      <c r="H2" s="17"/>
      <c r="I2" s="17"/>
      <c r="J2" s="17"/>
      <c r="K2" s="28"/>
      <c r="L2" s="8"/>
      <c r="M2" s="17"/>
      <c r="N2" s="29"/>
      <c r="O2" s="7"/>
      <c r="P2" s="17"/>
      <c r="Q2" s="29"/>
      <c r="R2" s="18"/>
      <c r="S2" s="15"/>
    </row>
    <row r="3" spans="1:19" ht="12.75">
      <c r="A3" s="11" t="s">
        <v>10</v>
      </c>
      <c r="B3" s="6"/>
      <c r="C3" s="11"/>
      <c r="D3" s="6"/>
      <c r="E3" s="6"/>
      <c r="F3" s="17"/>
      <c r="G3" s="17"/>
      <c r="H3" s="17"/>
      <c r="I3" s="17"/>
      <c r="J3" s="17"/>
      <c r="K3" s="28"/>
      <c r="L3" s="8"/>
      <c r="M3" s="17"/>
      <c r="N3" s="29"/>
      <c r="O3" s="7"/>
      <c r="P3" s="17"/>
      <c r="Q3" s="29"/>
      <c r="R3" s="18"/>
      <c r="S3" s="15"/>
    </row>
    <row r="4" spans="1:19" ht="12.75">
      <c r="A4" s="11"/>
      <c r="B4" s="6"/>
      <c r="C4" s="11"/>
      <c r="D4" s="6"/>
      <c r="E4" s="6"/>
      <c r="F4" s="17"/>
      <c r="G4" s="17"/>
      <c r="H4" s="17"/>
      <c r="I4" s="44" t="s">
        <v>10</v>
      </c>
      <c r="J4" s="44"/>
      <c r="K4" s="44"/>
      <c r="L4" s="44"/>
      <c r="M4" s="44"/>
      <c r="N4" s="44"/>
      <c r="O4" s="44"/>
      <c r="P4" s="44"/>
      <c r="Q4" s="44"/>
      <c r="R4" s="18"/>
      <c r="S4" s="15"/>
    </row>
    <row r="5" spans="1:19" s="1" customFormat="1" ht="12.75">
      <c r="A5" s="12" t="s">
        <v>4</v>
      </c>
      <c r="B5" s="5" t="s">
        <v>1</v>
      </c>
      <c r="C5" s="12" t="s">
        <v>2</v>
      </c>
      <c r="D5" s="12" t="s">
        <v>7</v>
      </c>
      <c r="E5" s="5" t="s">
        <v>3</v>
      </c>
      <c r="F5" s="18" t="s">
        <v>0</v>
      </c>
      <c r="G5" s="21" t="s">
        <v>6</v>
      </c>
      <c r="H5" s="52" t="s">
        <v>5</v>
      </c>
      <c r="I5" s="49" t="s">
        <v>14</v>
      </c>
      <c r="J5" s="48" t="s">
        <v>6</v>
      </c>
      <c r="K5" s="47" t="s">
        <v>5</v>
      </c>
      <c r="L5" s="10" t="s">
        <v>12</v>
      </c>
      <c r="M5" s="48" t="s">
        <v>6</v>
      </c>
      <c r="N5" s="32" t="s">
        <v>5</v>
      </c>
      <c r="O5" s="10" t="s">
        <v>13</v>
      </c>
      <c r="P5" s="48" t="s">
        <v>6</v>
      </c>
      <c r="Q5" s="32" t="s">
        <v>5</v>
      </c>
      <c r="R5" s="18" t="s">
        <v>8</v>
      </c>
      <c r="S5" s="15" t="s">
        <v>9</v>
      </c>
    </row>
    <row r="6" spans="1:19" s="1" customFormat="1" ht="12.75">
      <c r="A6" s="12"/>
      <c r="B6" s="83"/>
      <c r="C6" s="83"/>
      <c r="D6" s="83"/>
      <c r="E6" s="83"/>
      <c r="F6" s="17" t="s">
        <v>15</v>
      </c>
      <c r="G6" s="45" t="s">
        <v>10</v>
      </c>
      <c r="H6" s="23" t="s">
        <v>10</v>
      </c>
      <c r="I6" s="49"/>
      <c r="J6" s="48"/>
      <c r="K6" s="47"/>
      <c r="L6" s="10"/>
      <c r="M6" s="48"/>
      <c r="N6" s="32"/>
      <c r="O6" s="10"/>
      <c r="P6" s="48"/>
      <c r="Q6" s="32"/>
      <c r="R6" s="18"/>
      <c r="S6" s="15"/>
    </row>
    <row r="7" spans="1:19" s="59" customFormat="1" ht="13.5">
      <c r="A7" s="11">
        <v>1</v>
      </c>
      <c r="B7" s="83"/>
      <c r="C7" s="83"/>
      <c r="D7" s="83"/>
      <c r="E7" s="83"/>
      <c r="F7" s="17">
        <v>41</v>
      </c>
      <c r="G7" s="51" t="s">
        <v>6</v>
      </c>
      <c r="H7" s="23">
        <f>F7*20</f>
        <v>820</v>
      </c>
      <c r="I7" s="27"/>
      <c r="J7" s="51" t="s">
        <v>6</v>
      </c>
      <c r="K7" s="29">
        <f>IF(I7=0,0,INT(11.754907*((1803-(I7*100))/100)^2.1))</f>
        <v>0</v>
      </c>
      <c r="L7" s="14"/>
      <c r="M7" s="51" t="s">
        <v>6</v>
      </c>
      <c r="N7" s="29">
        <f>IF(L7=0,0,INT(220.628792*((100*L7-180)/100)^1))</f>
        <v>0</v>
      </c>
      <c r="O7" s="64"/>
      <c r="P7" s="51" t="s">
        <v>6</v>
      </c>
      <c r="Q7" s="29">
        <f>IF(O7=0,0,INT(83.435373*((100*O7-130)/100)^0.9))</f>
        <v>0</v>
      </c>
      <c r="R7" s="50">
        <f>H7+K7+N7+Q7</f>
        <v>820</v>
      </c>
      <c r="S7" s="15" t="s">
        <v>26</v>
      </c>
    </row>
    <row r="8" spans="1:19" s="59" customFormat="1" ht="13.5">
      <c r="A8" s="11">
        <v>2</v>
      </c>
      <c r="B8" s="83"/>
      <c r="C8" s="83"/>
      <c r="D8" s="83"/>
      <c r="E8" s="83"/>
      <c r="F8" s="17"/>
      <c r="G8" s="51" t="s">
        <v>6</v>
      </c>
      <c r="H8" s="23">
        <f>F8*20</f>
        <v>0</v>
      </c>
      <c r="I8" s="27"/>
      <c r="J8" s="51" t="s">
        <v>6</v>
      </c>
      <c r="K8" s="29">
        <f>IF(I8=0,0,INT(11.754907*((1803-(I8*100))/100)^2.1))</f>
        <v>0</v>
      </c>
      <c r="L8" s="14"/>
      <c r="M8" s="51" t="s">
        <v>6</v>
      </c>
      <c r="N8" s="29">
        <f>IF(L8=0,0,INT(220.628792*((100*L8-180)/100)^1))</f>
        <v>0</v>
      </c>
      <c r="O8" s="64"/>
      <c r="P8" s="51" t="s">
        <v>6</v>
      </c>
      <c r="Q8" s="29">
        <f>IF(O8=0,0,INT(83.435373*((100*O8-130)/100)^0.9))</f>
        <v>0</v>
      </c>
      <c r="R8" s="50">
        <f>H8+K8+N8+Q8</f>
        <v>0</v>
      </c>
      <c r="S8" s="15" t="s">
        <v>26</v>
      </c>
    </row>
    <row r="9" spans="1:19" s="59" customFormat="1" ht="13.5">
      <c r="A9" s="72"/>
      <c r="B9" s="83"/>
      <c r="C9" s="83"/>
      <c r="D9" s="83"/>
      <c r="E9" s="83"/>
      <c r="F9" s="74"/>
      <c r="G9" s="75"/>
      <c r="H9" s="76"/>
      <c r="I9" s="77"/>
      <c r="J9" s="75"/>
      <c r="K9" s="78"/>
      <c r="L9" s="79"/>
      <c r="M9" s="75"/>
      <c r="N9" s="78"/>
      <c r="O9" s="80"/>
      <c r="P9" s="75"/>
      <c r="Q9" s="78"/>
      <c r="R9" s="81"/>
      <c r="S9" s="82"/>
    </row>
    <row r="10" spans="1:21" s="59" customFormat="1" ht="13.5">
      <c r="A10" s="72"/>
      <c r="B10" s="73"/>
      <c r="C10" s="73"/>
      <c r="D10" s="73"/>
      <c r="E10" s="73"/>
      <c r="F10" s="74"/>
      <c r="G10" s="75"/>
      <c r="H10" s="76"/>
      <c r="I10" s="77"/>
      <c r="J10" s="75"/>
      <c r="K10" s="78"/>
      <c r="L10" s="79"/>
      <c r="M10" s="75"/>
      <c r="N10" s="78"/>
      <c r="O10" s="80"/>
      <c r="P10" s="75"/>
      <c r="Q10" s="78"/>
      <c r="R10" s="81"/>
      <c r="S10" s="82"/>
      <c r="U10" s="60" t="s">
        <v>10</v>
      </c>
    </row>
    <row r="11" spans="1:19" s="59" customFormat="1" ht="13.5">
      <c r="A11" s="72"/>
      <c r="B11" s="73"/>
      <c r="C11" s="73"/>
      <c r="D11" s="73"/>
      <c r="E11" s="73"/>
      <c r="F11" s="74"/>
      <c r="G11" s="75"/>
      <c r="H11" s="76"/>
      <c r="I11" s="77"/>
      <c r="J11" s="75"/>
      <c r="K11" s="78"/>
      <c r="L11" s="79"/>
      <c r="M11" s="75"/>
      <c r="N11" s="78"/>
      <c r="O11" s="80"/>
      <c r="P11" s="75"/>
      <c r="Q11" s="78"/>
      <c r="R11" s="81"/>
      <c r="S11" s="82"/>
    </row>
    <row r="12" spans="1:21" ht="12.75">
      <c r="A12" s="11"/>
      <c r="B12" s="6"/>
      <c r="C12" s="11"/>
      <c r="D12" s="6"/>
      <c r="E12" s="6"/>
      <c r="F12" s="19"/>
      <c r="G12" s="19"/>
      <c r="H12" s="24"/>
      <c r="I12" s="19"/>
      <c r="J12" s="19"/>
      <c r="K12" s="30"/>
      <c r="L12" s="6"/>
      <c r="M12" s="19"/>
      <c r="N12" s="33"/>
      <c r="O12" s="6"/>
      <c r="P12" s="19"/>
      <c r="Q12" s="33"/>
      <c r="R12" s="18"/>
      <c r="S12" s="15"/>
      <c r="T12" s="3"/>
      <c r="U12" s="3"/>
    </row>
    <row r="13" spans="2:5" ht="12.75">
      <c r="B13" s="83"/>
      <c r="C13" s="83"/>
      <c r="D13" s="83"/>
      <c r="E13" s="83"/>
    </row>
  </sheetData>
  <sheetProtection/>
  <printOptions/>
  <pageMargins left="0.5905511811023623" right="0.3937007874015748" top="0.984251968503937" bottom="0.984251968503937" header="0.5118110236220472" footer="0.5118110236220472"/>
  <pageSetup fitToHeight="9" horizontalDpi="600" verticalDpi="600" orientation="portrait" paperSize="9" scale="74" r:id="rId1"/>
  <headerFooter>
    <oddHeader>&amp;L39. Frühlingswettkampf  TV Amsoldingen</oddHeader>
    <oddFooter>&amp;LFreitag, 6. Mai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Isidor Fuchser</dc:creator>
  <cp:keywords/>
  <dc:description/>
  <cp:lastModifiedBy>Lara Saurer</cp:lastModifiedBy>
  <cp:lastPrinted>2022-05-06T19:24:52Z</cp:lastPrinted>
  <dcterms:created xsi:type="dcterms:W3CDTF">2003-03-19T10:39:44Z</dcterms:created>
  <dcterms:modified xsi:type="dcterms:W3CDTF">2022-05-07T08:32:56Z</dcterms:modified>
  <cp:category/>
  <cp:version/>
  <cp:contentType/>
  <cp:contentStatus/>
</cp:coreProperties>
</file>