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16" yWindow="65076" windowWidth="28840" windowHeight="14040" activeTab="5"/>
  </bookViews>
  <sheets>
    <sheet name="K07" sheetId="1" r:id="rId1"/>
    <sheet name="K08" sheetId="2" r:id="rId2"/>
    <sheet name="K09" sheetId="3" r:id="rId3"/>
    <sheet name="K10" sheetId="4" r:id="rId4"/>
    <sheet name="K11" sheetId="5" r:id="rId5"/>
    <sheet name="K12" sheetId="6" r:id="rId6"/>
    <sheet name="K13" sheetId="7" r:id="rId7"/>
    <sheet name="K14" sheetId="8" r:id="rId8"/>
    <sheet name="K15" sheetId="9" r:id="rId9"/>
    <sheet name="K16" sheetId="10" r:id="rId10"/>
    <sheet name="K17" sheetId="11" r:id="rId11"/>
    <sheet name="Fixwerte" sheetId="12" r:id="rId12"/>
  </sheets>
  <definedNames>
    <definedName name="_xlnm.Print_Area" localSheetId="7">'K14'!$A$1:$R$12</definedName>
    <definedName name="_xlnm.Print_Area" localSheetId="9">'K16'!$A$1:$R$15</definedName>
    <definedName name="_xlnm.Print_Area" localSheetId="10">'K17'!$A$1:$R$11</definedName>
  </definedNames>
  <calcPr fullCalcOnLoad="1"/>
</workbook>
</file>

<file path=xl/sharedStrings.xml><?xml version="1.0" encoding="utf-8"?>
<sst xmlns="http://schemas.openxmlformats.org/spreadsheetml/2006/main" count="941" uniqueCount="214">
  <si>
    <t>Name</t>
  </si>
  <si>
    <t>Rang</t>
  </si>
  <si>
    <t>Pkt.</t>
  </si>
  <si>
    <t>/</t>
  </si>
  <si>
    <t>Total</t>
  </si>
  <si>
    <t xml:space="preserve"> </t>
  </si>
  <si>
    <t>Weit</t>
  </si>
  <si>
    <t xml:space="preserve">Vorname </t>
  </si>
  <si>
    <t>Verein</t>
  </si>
  <si>
    <t>60m</t>
  </si>
  <si>
    <t>Kugel 3kg</t>
  </si>
  <si>
    <t>Ball 200g</t>
  </si>
  <si>
    <t>oder</t>
  </si>
  <si>
    <t>Jg.</t>
  </si>
  <si>
    <t>Kategorie K13</t>
  </si>
  <si>
    <t>Wettkampfname:</t>
  </si>
  <si>
    <t>Kategorie K10</t>
  </si>
  <si>
    <t>Kategorie K11</t>
  </si>
  <si>
    <t>Kategorie K12</t>
  </si>
  <si>
    <t>Kugel 2,5kg</t>
  </si>
  <si>
    <t>Kategorie K09</t>
  </si>
  <si>
    <t>50m</t>
  </si>
  <si>
    <t>Ball 80g</t>
  </si>
  <si>
    <t>Kategorie K14</t>
  </si>
  <si>
    <t>80m</t>
  </si>
  <si>
    <t>Kugel 4kg</t>
  </si>
  <si>
    <t>Kategorie K15</t>
  </si>
  <si>
    <t>100m</t>
  </si>
  <si>
    <t>Kugel 5kg</t>
  </si>
  <si>
    <t>Kategorie K07</t>
  </si>
  <si>
    <t>Kategorie K08</t>
  </si>
  <si>
    <t>Kategorie K16</t>
  </si>
  <si>
    <t>Kategorie K17</t>
  </si>
  <si>
    <t>Wyss</t>
  </si>
  <si>
    <t>Wenger</t>
  </si>
  <si>
    <t>Simon</t>
  </si>
  <si>
    <t>Bütschi</t>
  </si>
  <si>
    <t>TV Amsoldingen</t>
  </si>
  <si>
    <t>Joel</t>
  </si>
  <si>
    <t>TV Wattenwil</t>
  </si>
  <si>
    <t>Livio</t>
  </si>
  <si>
    <t>Fischer</t>
  </si>
  <si>
    <t>Florian</t>
  </si>
  <si>
    <t>Louis</t>
  </si>
  <si>
    <t>TV Burgistein</t>
  </si>
  <si>
    <t>Brönnimann</t>
  </si>
  <si>
    <t>Krebs</t>
  </si>
  <si>
    <t>Lukas</t>
  </si>
  <si>
    <t>Patrick</t>
  </si>
  <si>
    <t>Dario</t>
  </si>
  <si>
    <t>Elias</t>
  </si>
  <si>
    <t>Kunz</t>
  </si>
  <si>
    <t>Reto</t>
  </si>
  <si>
    <t>Nino</t>
  </si>
  <si>
    <t>Kilian</t>
  </si>
  <si>
    <t>Timo</t>
  </si>
  <si>
    <t>Bieri</t>
  </si>
  <si>
    <t>Ben</t>
  </si>
  <si>
    <t>Scheidegger</t>
  </si>
  <si>
    <t>Alvin</t>
  </si>
  <si>
    <t>Messerli</t>
  </si>
  <si>
    <t>Sven</t>
  </si>
  <si>
    <t>Kevin</t>
  </si>
  <si>
    <t>Stecher</t>
  </si>
  <si>
    <t>Colin</t>
  </si>
  <si>
    <t>Haussener</t>
  </si>
  <si>
    <t>David</t>
  </si>
  <si>
    <t>Dominic</t>
  </si>
  <si>
    <t>Berchtold</t>
  </si>
  <si>
    <t>Schmitter</t>
  </si>
  <si>
    <t>Julian</t>
  </si>
  <si>
    <t>Riitano</t>
  </si>
  <si>
    <t>Sigrist</t>
  </si>
  <si>
    <t>Elia</t>
  </si>
  <si>
    <t>Kernen</t>
  </si>
  <si>
    <t>Hirt</t>
  </si>
  <si>
    <t>Ron</t>
  </si>
  <si>
    <t>Nando</t>
  </si>
  <si>
    <t>Jan</t>
  </si>
  <si>
    <t>Marc</t>
  </si>
  <si>
    <t>Noah</t>
  </si>
  <si>
    <t>Mauro</t>
  </si>
  <si>
    <t>Damian</t>
  </si>
  <si>
    <t>Enzen</t>
  </si>
  <si>
    <t>Sam</t>
  </si>
  <si>
    <t>Lias</t>
  </si>
  <si>
    <t>Künzi</t>
  </si>
  <si>
    <t>Lamberix</t>
  </si>
  <si>
    <t>Jari</t>
  </si>
  <si>
    <t>Jona</t>
  </si>
  <si>
    <t>Zinedine</t>
  </si>
  <si>
    <t>Schneider</t>
  </si>
  <si>
    <t>JUSPO Reutigen</t>
  </si>
  <si>
    <t xml:space="preserve">Spring </t>
  </si>
  <si>
    <t>Timotej</t>
  </si>
  <si>
    <t>Gempeler</t>
  </si>
  <si>
    <t>Marco</t>
  </si>
  <si>
    <t xml:space="preserve">Ramin </t>
  </si>
  <si>
    <t>Gartwyl</t>
  </si>
  <si>
    <t>Yoann</t>
  </si>
  <si>
    <t>Indermühle</t>
  </si>
  <si>
    <t>Matthias</t>
  </si>
  <si>
    <t>May</t>
  </si>
  <si>
    <t>Andrin</t>
  </si>
  <si>
    <t>Moser</t>
  </si>
  <si>
    <t>Siegenthaler</t>
  </si>
  <si>
    <t>Vonlanthen</t>
  </si>
  <si>
    <t>Nico</t>
  </si>
  <si>
    <t>Winzenried</t>
  </si>
  <si>
    <t>Till</t>
  </si>
  <si>
    <t>Jugi Blumenstein</t>
  </si>
  <si>
    <t>Zenger</t>
  </si>
  <si>
    <t>Maurhofer</t>
  </si>
  <si>
    <t>Luc</t>
  </si>
  <si>
    <t>Megert</t>
  </si>
  <si>
    <t>Fabio</t>
  </si>
  <si>
    <t>Bachmann</t>
  </si>
  <si>
    <t>Adriel</t>
  </si>
  <si>
    <t>Bruni</t>
  </si>
  <si>
    <t>Janik</t>
  </si>
  <si>
    <t>Hari</t>
  </si>
  <si>
    <t>Tsoban</t>
  </si>
  <si>
    <t>Lev</t>
  </si>
  <si>
    <t>Arnold</t>
  </si>
  <si>
    <t>Luca</t>
  </si>
  <si>
    <t>Levin</t>
  </si>
  <si>
    <t>Leano</t>
  </si>
  <si>
    <t>40. Frühlingswettkampf Amsoldingen, 6. Mai 2023</t>
  </si>
  <si>
    <t>Ackermann</t>
  </si>
  <si>
    <t>Noric</t>
  </si>
  <si>
    <t>Balsiger</t>
  </si>
  <si>
    <t>Mika</t>
  </si>
  <si>
    <t>Cigánik</t>
  </si>
  <si>
    <t>Dietrich</t>
  </si>
  <si>
    <t>Hafner</t>
  </si>
  <si>
    <t>Imhof</t>
  </si>
  <si>
    <t>Noé</t>
  </si>
  <si>
    <t>Joder</t>
  </si>
  <si>
    <t>Mischa</t>
  </si>
  <si>
    <t>ohne Verein</t>
  </si>
  <si>
    <t>Koch</t>
  </si>
  <si>
    <t>Schlatter</t>
  </si>
  <si>
    <t xml:space="preserve">Schneider </t>
  </si>
  <si>
    <t>Tim</t>
  </si>
  <si>
    <t xml:space="preserve">Stierli </t>
  </si>
  <si>
    <t>Zefanja</t>
  </si>
  <si>
    <t>Thierstein</t>
  </si>
  <si>
    <t>von Niederhäusern</t>
  </si>
  <si>
    <t>Noel</t>
  </si>
  <si>
    <t xml:space="preserve">Frei </t>
  </si>
  <si>
    <t>Micha</t>
  </si>
  <si>
    <t>Björn</t>
  </si>
  <si>
    <t>Röthlisberger</t>
  </si>
  <si>
    <t>Lars</t>
  </si>
  <si>
    <t>Jugi Seftigen</t>
  </si>
  <si>
    <t xml:space="preserve">Schmid </t>
  </si>
  <si>
    <t>Lyo</t>
  </si>
  <si>
    <t>Zimmermann</t>
  </si>
  <si>
    <t xml:space="preserve">Buri </t>
  </si>
  <si>
    <t>Daniel</t>
  </si>
  <si>
    <t>Feller</t>
  </si>
  <si>
    <t>Finn</t>
  </si>
  <si>
    <t>Heimberg</t>
  </si>
  <si>
    <t>Mateo</t>
  </si>
  <si>
    <t>Mathys</t>
  </si>
  <si>
    <t>Maurer</t>
  </si>
  <si>
    <t>Niklas</t>
  </si>
  <si>
    <t>Morf</t>
  </si>
  <si>
    <t>Müller</t>
  </si>
  <si>
    <t>Jonas</t>
  </si>
  <si>
    <t>Russi</t>
  </si>
  <si>
    <t>Erino</t>
  </si>
  <si>
    <t>Spielmann</t>
  </si>
  <si>
    <t>Frey</t>
  </si>
  <si>
    <t>Fabrice</t>
  </si>
  <si>
    <t>Furrer</t>
  </si>
  <si>
    <t>Liam</t>
  </si>
  <si>
    <t>André</t>
  </si>
  <si>
    <t>Joshua</t>
  </si>
  <si>
    <t>Perren</t>
  </si>
  <si>
    <t>Mike</t>
  </si>
  <si>
    <t>Peter</t>
  </si>
  <si>
    <t>Alex</t>
  </si>
  <si>
    <t>Milo</t>
  </si>
  <si>
    <t>Micah</t>
  </si>
  <si>
    <t>Josi</t>
  </si>
  <si>
    <t>Lymen</t>
  </si>
  <si>
    <t>Straubhaar</t>
  </si>
  <si>
    <t>Zürcher</t>
  </si>
  <si>
    <t>Jean Paul</t>
  </si>
  <si>
    <t>Reber</t>
  </si>
  <si>
    <t>Noё</t>
  </si>
  <si>
    <t>Schneiter</t>
  </si>
  <si>
    <t>Danik</t>
  </si>
  <si>
    <t>Hügli</t>
  </si>
  <si>
    <t>Yannick</t>
  </si>
  <si>
    <t>Turnen Thierachern</t>
  </si>
  <si>
    <t>Jugend TV Uetendorf</t>
  </si>
  <si>
    <t>Michael</t>
  </si>
  <si>
    <t>Timon</t>
  </si>
  <si>
    <t>Biondi</t>
  </si>
  <si>
    <t>Alessio</t>
  </si>
  <si>
    <t>Kamalanathan</t>
  </si>
  <si>
    <t>Jaiyharish</t>
  </si>
  <si>
    <t>Rafael</t>
  </si>
  <si>
    <t>Messmer</t>
  </si>
  <si>
    <t>Robin</t>
  </si>
  <si>
    <t>Yanick</t>
  </si>
  <si>
    <t>Liechti</t>
  </si>
  <si>
    <t>Myles</t>
  </si>
  <si>
    <t>Zysset</t>
  </si>
  <si>
    <t>Aaron</t>
  </si>
  <si>
    <t>Jenkins</t>
  </si>
  <si>
    <t>Mark</t>
  </si>
</sst>
</file>

<file path=xl/styles.xml><?xml version="1.0" encoding="utf-8"?>
<styleSheet xmlns="http://schemas.openxmlformats.org/spreadsheetml/2006/main">
  <numFmts count="4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Fr.&quot;\ #,##0;&quot;Fr.&quot;\ \-#,##0"/>
    <numFmt numFmtId="181" formatCode="&quot;Fr.&quot;\ #,##0;[Red]&quot;Fr.&quot;\ \-#,##0"/>
    <numFmt numFmtId="182" formatCode="&quot;Fr.&quot;\ #,##0.00;&quot;Fr.&quot;\ \-#,##0.00"/>
    <numFmt numFmtId="183" formatCode="&quot;Fr.&quot;\ #,##0.00;[Red]&quot;Fr.&quot;\ \-#,##0.00"/>
    <numFmt numFmtId="184" formatCode="_ &quot;Fr.&quot;\ * #,##0_ ;_ &quot;Fr.&quot;\ * \-#,##0_ ;_ &quot;Fr.&quot;\ * &quot;-&quot;_ ;_ @_ "/>
    <numFmt numFmtId="185" formatCode="_ &quot;Fr.&quot;\ * #,##0.00_ ;_ &quot;Fr.&quot;\ * \-#,##0.00_ ;_ &quot;Fr.&quot;\ * &quot;-&quot;??_ ;_ @_ 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####.###########"/>
    <numFmt numFmtId="193" formatCode="\(0\)"/>
    <numFmt numFmtId="194" formatCode="#.0"/>
    <numFmt numFmtId="195" formatCode="000"/>
    <numFmt numFmtId="196" formatCode="0.0"/>
    <numFmt numFmtId="197" formatCode="00"/>
    <numFmt numFmtId="198" formatCode="00.0"/>
    <numFmt numFmtId="199" formatCode="00.00"/>
    <numFmt numFmtId="200" formatCode="ss.00"/>
    <numFmt numFmtId="201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0" fillId="28" borderId="4" applyNumberFormat="0" applyFont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49" fontId="1" fillId="0" borderId="0" xfId="0" applyNumberFormat="1" applyFont="1" applyFill="1" applyAlignment="1" applyProtection="1" quotePrefix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 quotePrefix="1">
      <alignment horizontal="center"/>
      <protection/>
    </xf>
    <xf numFmtId="49" fontId="0" fillId="0" borderId="0" xfId="0" applyNumberFormat="1" applyFont="1" applyAlignment="1" applyProtection="1" quotePrefix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>
      <alignment wrapText="1"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6" fillId="0" borderId="0" xfId="0" applyFont="1" applyFill="1" applyAlignment="1" applyProtection="1">
      <alignment horizontal="right" vertical="top" wrapText="1"/>
      <protection/>
    </xf>
    <xf numFmtId="1" fontId="1" fillId="0" borderId="0" xfId="0" applyNumberFormat="1" applyFont="1" applyFill="1" applyAlignment="1" applyProtection="1">
      <alignment horizontal="right"/>
      <protection/>
    </xf>
    <xf numFmtId="0" fontId="0" fillId="32" borderId="0" xfId="0" applyFill="1" applyAlignment="1" applyProtection="1">
      <alignment horizontal="right"/>
      <protection locked="0"/>
    </xf>
    <xf numFmtId="2" fontId="0" fillId="32" borderId="0" xfId="0" applyNumberFormat="1" applyFont="1" applyFill="1" applyBorder="1" applyAlignment="1" applyProtection="1">
      <alignment horizontal="right"/>
      <protection/>
    </xf>
    <xf numFmtId="49" fontId="0" fillId="32" borderId="0" xfId="0" applyNumberFormat="1" applyFont="1" applyFill="1" applyAlignment="1" applyProtection="1" quotePrefix="1">
      <alignment horizontal="center"/>
      <protection/>
    </xf>
    <xf numFmtId="1" fontId="0" fillId="32" borderId="0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Border="1" applyAlignment="1">
      <alignment horizontal="right" wrapText="1"/>
    </xf>
    <xf numFmtId="1" fontId="1" fillId="32" borderId="0" xfId="0" applyNumberFormat="1" applyFont="1" applyFill="1" applyAlignment="1" applyProtection="1">
      <alignment horizontal="right"/>
      <protection/>
    </xf>
    <xf numFmtId="0" fontId="0" fillId="32" borderId="0" xfId="0" applyFont="1" applyFill="1" applyAlignment="1" applyProtection="1">
      <alignment horizontal="right"/>
      <protection locked="0"/>
    </xf>
    <xf numFmtId="49" fontId="0" fillId="32" borderId="0" xfId="0" applyNumberFormat="1" applyFont="1" applyFill="1" applyAlignment="1" applyProtection="1" quotePrefix="1">
      <alignment horizontal="center"/>
      <protection locked="0"/>
    </xf>
    <xf numFmtId="2" fontId="0" fillId="32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2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Standard 5" xfId="51"/>
    <cellStyle name="Titel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314325</xdr:colOff>
      <xdr:row>0</xdr:row>
      <xdr:rowOff>0</xdr:rowOff>
    </xdr:from>
    <xdr:to>
      <xdr:col>19</xdr:col>
      <xdr:colOff>9525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629525" y="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18</xdr:col>
      <xdr:colOff>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72325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19050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62800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0</xdr:row>
      <xdr:rowOff>0</xdr:rowOff>
    </xdr:from>
    <xdr:to>
      <xdr:col>19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048500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228600</xdr:colOff>
      <xdr:row>0</xdr:row>
      <xdr:rowOff>0</xdr:rowOff>
    </xdr:from>
    <xdr:to>
      <xdr:col>19</xdr:col>
      <xdr:colOff>0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38187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620125" y="0"/>
          <a:ext cx="590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62012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238125</xdr:colOff>
      <xdr:row>0</xdr:row>
      <xdr:rowOff>0</xdr:rowOff>
    </xdr:from>
    <xdr:to>
      <xdr:col>22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52487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266700</xdr:colOff>
      <xdr:row>0</xdr:row>
      <xdr:rowOff>0</xdr:rowOff>
    </xdr:from>
    <xdr:to>
      <xdr:col>22</xdr:col>
      <xdr:colOff>9525</xdr:colOff>
      <xdr:row>2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8553450" y="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19050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43750" y="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18</xdr:col>
      <xdr:colOff>9525</xdr:colOff>
      <xdr:row>2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b="1614"/>
        <a:stretch>
          <a:fillRect/>
        </a:stretch>
      </xdr:blipFill>
      <xdr:spPr>
        <a:xfrm>
          <a:off x="7115175" y="0"/>
          <a:ext cx="590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zoomScale="150" zoomScaleNormal="150" workbookViewId="0" topLeftCell="A1">
      <selection activeCell="B5" sqref="B5:S2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42187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7.0039062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5.421875" style="18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20"/>
      <c r="U1" s="20"/>
      <c r="V1" s="20"/>
    </row>
    <row r="2" spans="1:22" s="36" customFormat="1" ht="18.7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19" ht="12">
      <c r="A6" s="13">
        <v>1</v>
      </c>
      <c r="B6" s="68" t="s">
        <v>137</v>
      </c>
      <c r="C6" s="68" t="s">
        <v>138</v>
      </c>
      <c r="D6" s="68" t="s">
        <v>139</v>
      </c>
      <c r="E6" s="68">
        <v>2017</v>
      </c>
      <c r="F6" s="45"/>
      <c r="G6" s="42">
        <v>9.52</v>
      </c>
      <c r="H6" s="43" t="s">
        <v>3</v>
      </c>
      <c r="I6" s="44">
        <f>IF(G6=0,0,INT(8.05569*((1300-(G6*100))/100)^2.5))</f>
        <v>181</v>
      </c>
      <c r="J6" s="45"/>
      <c r="K6" s="42">
        <v>2.69</v>
      </c>
      <c r="L6" s="43" t="s">
        <v>3</v>
      </c>
      <c r="M6" s="44">
        <f>IF(K6=0,0,INT(136.081575*((100*K6-130)/100)^1.1))</f>
        <v>195</v>
      </c>
      <c r="N6" s="44"/>
      <c r="O6" s="44"/>
      <c r="P6" s="42">
        <v>17.19</v>
      </c>
      <c r="Q6" s="43" t="s">
        <v>3</v>
      </c>
      <c r="R6" s="44">
        <f>IF(P6=0,0,INT(19.191528*((100*P6-600)/100)^0.9))</f>
        <v>168</v>
      </c>
      <c r="S6" s="46">
        <f>I6+M6+R6</f>
        <v>544</v>
      </c>
    </row>
    <row r="7" spans="1:19" ht="12">
      <c r="A7" s="13">
        <v>2</v>
      </c>
      <c r="B7" s="68" t="s">
        <v>93</v>
      </c>
      <c r="C7" s="68" t="s">
        <v>57</v>
      </c>
      <c r="D7" s="68" t="s">
        <v>196</v>
      </c>
      <c r="E7" s="68">
        <v>2016</v>
      </c>
      <c r="G7" s="10">
        <v>9.79</v>
      </c>
      <c r="H7" s="43" t="s">
        <v>3</v>
      </c>
      <c r="I7" s="44">
        <f>IF(G7=0,0,INT(8.05569*((1300-(G7*100))/100)^2.5))</f>
        <v>148</v>
      </c>
      <c r="K7" s="5">
        <v>2.43</v>
      </c>
      <c r="L7" s="43" t="s">
        <v>3</v>
      </c>
      <c r="M7" s="44">
        <f>IF(K7=0,0,INT(136.081575*((100*K7-130)/100)^1.1))</f>
        <v>155</v>
      </c>
      <c r="P7" s="5">
        <v>11.48</v>
      </c>
      <c r="Q7" s="43" t="s">
        <v>3</v>
      </c>
      <c r="R7" s="44">
        <f>IF(P7=0,0,INT(19.191528*((100*P7-600)/100)^0.9))</f>
        <v>88</v>
      </c>
      <c r="S7" s="46">
        <f>I7+M7+R7</f>
        <v>391</v>
      </c>
    </row>
    <row r="8" spans="1:23" ht="12">
      <c r="A8" s="13">
        <v>3</v>
      </c>
      <c r="B8" s="68" t="s">
        <v>133</v>
      </c>
      <c r="C8" s="68" t="s">
        <v>62</v>
      </c>
      <c r="D8" s="68" t="s">
        <v>39</v>
      </c>
      <c r="E8" s="68">
        <v>2016</v>
      </c>
      <c r="G8" s="42">
        <v>10.8</v>
      </c>
      <c r="H8" s="43" t="s">
        <v>3</v>
      </c>
      <c r="I8" s="44">
        <f>IF(G8=0,0,INT(8.05569*((1300-(G8*100))/100)^2.5))</f>
        <v>57</v>
      </c>
      <c r="J8" s="45"/>
      <c r="K8" s="42">
        <v>2.02</v>
      </c>
      <c r="L8" s="43" t="s">
        <v>3</v>
      </c>
      <c r="M8" s="44">
        <f>IF(K8=0,0,INT(136.081575*((100*K8-130)/100)^1.1))</f>
        <v>94</v>
      </c>
      <c r="N8" s="44"/>
      <c r="O8" s="44"/>
      <c r="P8" s="42">
        <v>19.34</v>
      </c>
      <c r="Q8" s="43" t="s">
        <v>3</v>
      </c>
      <c r="R8" s="44">
        <f>IF(P8=0,0,INT(19.191528*((100*P8-600)/100)^0.9))</f>
        <v>197</v>
      </c>
      <c r="S8" s="46">
        <f>I8+M8+R8</f>
        <v>348</v>
      </c>
      <c r="T8"/>
      <c r="U8"/>
      <c r="W8" s="19"/>
    </row>
    <row r="9" spans="1:23" ht="12">
      <c r="A9" s="13">
        <v>4</v>
      </c>
      <c r="B9" s="68" t="s">
        <v>140</v>
      </c>
      <c r="C9" s="68" t="s">
        <v>66</v>
      </c>
      <c r="D9" s="68" t="s">
        <v>37</v>
      </c>
      <c r="E9" s="68">
        <v>2016</v>
      </c>
      <c r="F9" s="45"/>
      <c r="G9" s="42">
        <v>10.23</v>
      </c>
      <c r="H9" s="43" t="s">
        <v>3</v>
      </c>
      <c r="I9" s="44">
        <f>IF(G9=0,0,INT(8.05569*((1300-(G9*100))/100)^2.5))</f>
        <v>102</v>
      </c>
      <c r="J9" s="45"/>
      <c r="K9" s="42">
        <v>2.05</v>
      </c>
      <c r="L9" s="43" t="s">
        <v>3</v>
      </c>
      <c r="M9" s="44">
        <f>IF(K9=0,0,INT(136.081575*((100*K9-130)/100)^1.1))</f>
        <v>99</v>
      </c>
      <c r="N9" s="44"/>
      <c r="O9" s="44"/>
      <c r="P9" s="42">
        <v>14.77</v>
      </c>
      <c r="Q9" s="43" t="s">
        <v>3</v>
      </c>
      <c r="R9" s="44">
        <f>IF(P9=0,0,INT(19.191528*((100*P9-600)/100)^0.9))</f>
        <v>135</v>
      </c>
      <c r="S9" s="46">
        <f>I9+M9+R9</f>
        <v>336</v>
      </c>
      <c r="T9"/>
      <c r="U9"/>
      <c r="W9" s="19"/>
    </row>
    <row r="10" spans="1:19" ht="12">
      <c r="A10" s="13">
        <v>5</v>
      </c>
      <c r="B10" s="68" t="s">
        <v>141</v>
      </c>
      <c r="C10" s="68" t="s">
        <v>126</v>
      </c>
      <c r="D10" s="68" t="s">
        <v>196</v>
      </c>
      <c r="E10" s="68">
        <v>2018</v>
      </c>
      <c r="F10" s="41"/>
      <c r="G10" s="42">
        <v>10.32</v>
      </c>
      <c r="H10" s="43" t="s">
        <v>3</v>
      </c>
      <c r="I10" s="44">
        <f>IF(G10=0,0,INT(8.05569*((1300-(G10*100))/100)^2.5))</f>
        <v>94</v>
      </c>
      <c r="J10" s="45"/>
      <c r="K10" s="42">
        <v>2.25</v>
      </c>
      <c r="L10" s="43" t="s">
        <v>3</v>
      </c>
      <c r="M10" s="44">
        <f>IF(K10=0,0,INT(136.081575*((100*K10-130)/100)^1.1))</f>
        <v>128</v>
      </c>
      <c r="N10" s="44"/>
      <c r="O10" s="44"/>
      <c r="P10" s="42">
        <v>10.56</v>
      </c>
      <c r="Q10" s="43" t="s">
        <v>3</v>
      </c>
      <c r="R10" s="44">
        <f>IF(P10=0,0,INT(19.191528*((100*P10-600)/100)^0.9))</f>
        <v>75</v>
      </c>
      <c r="S10" s="46">
        <f>I10+M10+R10</f>
        <v>297</v>
      </c>
    </row>
    <row r="11" spans="1:19" ht="12">
      <c r="A11" s="13">
        <v>6</v>
      </c>
      <c r="B11" s="68" t="s">
        <v>144</v>
      </c>
      <c r="C11" s="68" t="s">
        <v>145</v>
      </c>
      <c r="D11" s="68" t="s">
        <v>39</v>
      </c>
      <c r="E11" s="68">
        <v>2016</v>
      </c>
      <c r="G11" s="67">
        <v>10.66</v>
      </c>
      <c r="H11" s="43" t="s">
        <v>3</v>
      </c>
      <c r="I11" s="44">
        <f>IF(G11=0,0,INT(8.05569*((1300-(G11*100))/100)^2.5))</f>
        <v>67</v>
      </c>
      <c r="K11" s="5">
        <v>2.17</v>
      </c>
      <c r="L11" s="43" t="s">
        <v>3</v>
      </c>
      <c r="M11" s="44">
        <f>IF(K11=0,0,INT(136.081575*((100*K11-130)/100)^1.1))</f>
        <v>116</v>
      </c>
      <c r="P11" s="5">
        <v>11.94</v>
      </c>
      <c r="Q11" s="43" t="s">
        <v>3</v>
      </c>
      <c r="R11" s="44">
        <f>IF(P11=0,0,INT(19.191528*((100*P11-600)/100)^0.9))</f>
        <v>95</v>
      </c>
      <c r="S11" s="46">
        <f>I11+M11+R11</f>
        <v>278</v>
      </c>
    </row>
    <row r="12" spans="1:19" ht="12">
      <c r="A12" s="13">
        <v>7</v>
      </c>
      <c r="B12" s="68" t="s">
        <v>87</v>
      </c>
      <c r="C12" s="68" t="s">
        <v>88</v>
      </c>
      <c r="D12" s="68" t="s">
        <v>37</v>
      </c>
      <c r="E12" s="68">
        <v>2016</v>
      </c>
      <c r="F12" s="45"/>
      <c r="G12" s="42">
        <v>10.5</v>
      </c>
      <c r="H12" s="48" t="s">
        <v>3</v>
      </c>
      <c r="I12" s="44">
        <f>IF(G12=0,0,INT(8.05569*((1300-(G12*100))/100)^2.5))</f>
        <v>79</v>
      </c>
      <c r="J12" s="45"/>
      <c r="K12" s="42">
        <v>1.93</v>
      </c>
      <c r="L12" s="43" t="s">
        <v>3</v>
      </c>
      <c r="M12" s="44">
        <f>IF(K12=0,0,INT(136.081575*((100*K12-130)/100)^1.1))</f>
        <v>81</v>
      </c>
      <c r="N12" s="44"/>
      <c r="O12" s="44"/>
      <c r="P12" s="42">
        <v>13.36</v>
      </c>
      <c r="Q12" s="43" t="s">
        <v>3</v>
      </c>
      <c r="R12" s="44">
        <f>IF(P12=0,0,INT(19.191528*((100*P12-600)/100)^0.9))</f>
        <v>115</v>
      </c>
      <c r="S12" s="46">
        <f>I12+M12+R12</f>
        <v>275</v>
      </c>
    </row>
    <row r="13" spans="1:19" ht="12">
      <c r="A13" s="13">
        <v>8</v>
      </c>
      <c r="B13" s="68" t="s">
        <v>142</v>
      </c>
      <c r="C13" s="68" t="s">
        <v>143</v>
      </c>
      <c r="D13" s="68" t="s">
        <v>92</v>
      </c>
      <c r="E13" s="68">
        <v>2016</v>
      </c>
      <c r="G13" s="67">
        <v>10.9</v>
      </c>
      <c r="H13" s="43" t="s">
        <v>3</v>
      </c>
      <c r="I13" s="44">
        <f>IF(G13=0,0,INT(8.05569*((1300-(G13*100))/100)^2.5))</f>
        <v>51</v>
      </c>
      <c r="K13" s="5">
        <v>2.24</v>
      </c>
      <c r="L13" s="43" t="s">
        <v>3</v>
      </c>
      <c r="M13" s="44">
        <f>IF(K13=0,0,INT(136.081575*((100*K13-130)/100)^1.1))</f>
        <v>127</v>
      </c>
      <c r="P13" s="5">
        <v>11.41</v>
      </c>
      <c r="Q13" s="43" t="s">
        <v>3</v>
      </c>
      <c r="R13" s="44">
        <f>IF(P13=0,0,INT(19.191528*((100*P13-600)/100)^0.9))</f>
        <v>87</v>
      </c>
      <c r="S13" s="46">
        <f>I13+M13+R13</f>
        <v>265</v>
      </c>
    </row>
    <row r="14" spans="1:19" ht="12">
      <c r="A14" s="13">
        <v>9</v>
      </c>
      <c r="B14" s="68" t="s">
        <v>116</v>
      </c>
      <c r="C14" s="68" t="s">
        <v>129</v>
      </c>
      <c r="D14" s="68" t="s">
        <v>110</v>
      </c>
      <c r="E14" s="68">
        <v>2017</v>
      </c>
      <c r="F14" s="45"/>
      <c r="G14" s="42">
        <v>10.98</v>
      </c>
      <c r="H14" s="43" t="s">
        <v>3</v>
      </c>
      <c r="I14" s="44">
        <f>IF(G14=0,0,INT(8.05569*((1300-(G14*100))/100)^2.5))</f>
        <v>46</v>
      </c>
      <c r="J14" s="45"/>
      <c r="K14" s="42">
        <v>2.2</v>
      </c>
      <c r="L14" s="43" t="s">
        <v>3</v>
      </c>
      <c r="M14" s="44">
        <f>IF(K14=0,0,INT(136.081575*((100*K14-130)/100)^1.1))</f>
        <v>121</v>
      </c>
      <c r="N14" s="44"/>
      <c r="O14" s="44"/>
      <c r="P14" s="42">
        <v>11.98</v>
      </c>
      <c r="Q14" s="43" t="s">
        <v>3</v>
      </c>
      <c r="R14" s="44">
        <f>IF(P14=0,0,INT(19.191528*((100*P14-600)/100)^0.9))</f>
        <v>95</v>
      </c>
      <c r="S14" s="46">
        <f>I14+M14+R14</f>
        <v>262</v>
      </c>
    </row>
    <row r="15" spans="1:23" ht="12">
      <c r="A15" s="13">
        <v>10</v>
      </c>
      <c r="B15" s="68" t="s">
        <v>58</v>
      </c>
      <c r="C15" s="68" t="s">
        <v>90</v>
      </c>
      <c r="D15" s="68" t="s">
        <v>37</v>
      </c>
      <c r="E15" s="68">
        <v>2016</v>
      </c>
      <c r="F15" s="45"/>
      <c r="G15" s="42">
        <v>10.36</v>
      </c>
      <c r="H15" s="43" t="s">
        <v>3</v>
      </c>
      <c r="I15" s="44">
        <f>IF(G15=0,0,INT(8.05569*((1300-(G15*100))/100)^2.5))</f>
        <v>91</v>
      </c>
      <c r="J15" s="45"/>
      <c r="K15" s="42">
        <v>1.72</v>
      </c>
      <c r="L15" s="43" t="s">
        <v>3</v>
      </c>
      <c r="M15" s="44">
        <f>IF(K15=0,0,INT(136.081575*((100*K15-130)/100)^1.1))</f>
        <v>52</v>
      </c>
      <c r="N15" s="44"/>
      <c r="O15" s="44"/>
      <c r="P15" s="42">
        <v>13.2</v>
      </c>
      <c r="Q15" s="43" t="s">
        <v>3</v>
      </c>
      <c r="R15" s="44">
        <f>IF(P15=0,0,INT(19.191528*((100*P15-600)/100)^0.9))</f>
        <v>113</v>
      </c>
      <c r="S15" s="46">
        <f>I15+M15+R15</f>
        <v>256</v>
      </c>
      <c r="T15"/>
      <c r="U15"/>
      <c r="W15" s="19"/>
    </row>
    <row r="16" spans="1:23" ht="12">
      <c r="A16" s="13">
        <v>11</v>
      </c>
      <c r="B16" s="68" t="s">
        <v>58</v>
      </c>
      <c r="C16" s="68" t="s">
        <v>42</v>
      </c>
      <c r="D16" s="68" t="s">
        <v>92</v>
      </c>
      <c r="E16" s="68">
        <v>2016</v>
      </c>
      <c r="F16" s="41"/>
      <c r="G16" s="42">
        <v>11.57</v>
      </c>
      <c r="H16" s="43" t="s">
        <v>3</v>
      </c>
      <c r="I16" s="44">
        <f>IF(G16=0,0,INT(8.05569*((1300-(G16*100))/100)^2.5))</f>
        <v>19</v>
      </c>
      <c r="J16" s="45"/>
      <c r="K16" s="42">
        <v>2.2</v>
      </c>
      <c r="L16" s="43" t="s">
        <v>3</v>
      </c>
      <c r="M16" s="44">
        <f>IF(K16=0,0,INT(136.081575*((100*K16-130)/100)^1.1))</f>
        <v>121</v>
      </c>
      <c r="N16" s="44"/>
      <c r="O16" s="44"/>
      <c r="P16" s="42">
        <v>13.06</v>
      </c>
      <c r="Q16" s="43" t="s">
        <v>3</v>
      </c>
      <c r="R16" s="44">
        <f>IF(P16=0,0,INT(19.191528*((100*P16-600)/100)^0.9))</f>
        <v>111</v>
      </c>
      <c r="S16" s="46">
        <f>I16+M16+R16</f>
        <v>251</v>
      </c>
      <c r="T16"/>
      <c r="U16"/>
      <c r="W16" s="19"/>
    </row>
    <row r="17" spans="1:23" ht="12">
      <c r="A17" s="13">
        <v>12</v>
      </c>
      <c r="B17" s="68" t="s">
        <v>147</v>
      </c>
      <c r="C17" s="68" t="s">
        <v>148</v>
      </c>
      <c r="D17" s="68" t="s">
        <v>196</v>
      </c>
      <c r="E17" s="68">
        <v>2017</v>
      </c>
      <c r="G17" s="67">
        <v>11.04</v>
      </c>
      <c r="H17" s="43" t="s">
        <v>3</v>
      </c>
      <c r="I17" s="44">
        <f>IF(G17=0,0,INT(8.05569*((1300-(G17*100))/100)^2.5))</f>
        <v>43</v>
      </c>
      <c r="K17" s="5">
        <v>2.27</v>
      </c>
      <c r="L17" s="43" t="s">
        <v>3</v>
      </c>
      <c r="M17" s="44">
        <f>IF(K17=0,0,INT(136.081575*((100*K17-130)/100)^1.1))</f>
        <v>131</v>
      </c>
      <c r="P17" s="5">
        <v>10.62</v>
      </c>
      <c r="Q17" s="43" t="s">
        <v>3</v>
      </c>
      <c r="R17" s="44">
        <f>IF(P17=0,0,INT(19.191528*((100*P17-600)/100)^0.9))</f>
        <v>76</v>
      </c>
      <c r="S17" s="46">
        <f>I17+M17+R17</f>
        <v>250</v>
      </c>
      <c r="T17"/>
      <c r="U17"/>
      <c r="W17" s="19"/>
    </row>
    <row r="18" spans="1:19" ht="12">
      <c r="A18" s="13">
        <v>13</v>
      </c>
      <c r="B18" s="68" t="s">
        <v>91</v>
      </c>
      <c r="C18" s="68" t="s">
        <v>79</v>
      </c>
      <c r="D18" s="68" t="s">
        <v>92</v>
      </c>
      <c r="E18" s="68">
        <v>2016</v>
      </c>
      <c r="F18" s="41"/>
      <c r="G18" s="42">
        <v>10.9</v>
      </c>
      <c r="H18" s="43" t="s">
        <v>3</v>
      </c>
      <c r="I18" s="44">
        <f>IF(G18=0,0,INT(8.05569*((1300-(G18*100))/100)^2.5))</f>
        <v>51</v>
      </c>
      <c r="J18" s="45"/>
      <c r="K18" s="42">
        <v>2.12</v>
      </c>
      <c r="L18" s="43" t="s">
        <v>3</v>
      </c>
      <c r="M18" s="44">
        <f>IF(K18=0,0,INT(136.081575*((100*K18-130)/100)^1.1))</f>
        <v>109</v>
      </c>
      <c r="N18" s="44"/>
      <c r="O18" s="44"/>
      <c r="P18" s="42">
        <v>10.83</v>
      </c>
      <c r="Q18" s="43" t="s">
        <v>3</v>
      </c>
      <c r="R18" s="44">
        <f>IF(P18=0,0,INT(19.191528*((100*P18-600)/100)^0.9))</f>
        <v>79</v>
      </c>
      <c r="S18" s="46">
        <f>I18+M18+R18</f>
        <v>239</v>
      </c>
    </row>
    <row r="19" spans="1:19" ht="12">
      <c r="A19" s="13">
        <v>14</v>
      </c>
      <c r="B19" s="68" t="s">
        <v>134</v>
      </c>
      <c r="C19" s="68" t="s">
        <v>85</v>
      </c>
      <c r="D19" s="68" t="s">
        <v>196</v>
      </c>
      <c r="E19" s="68">
        <v>2016</v>
      </c>
      <c r="F19" s="45"/>
      <c r="G19" s="42">
        <v>10.72</v>
      </c>
      <c r="H19" s="43" t="s">
        <v>3</v>
      </c>
      <c r="I19" s="44">
        <f>IF(G19=0,0,INT(8.05569*((1300-(G19*100))/100)^2.5))</f>
        <v>63</v>
      </c>
      <c r="J19" s="45"/>
      <c r="K19" s="42">
        <v>2.08</v>
      </c>
      <c r="L19" s="43" t="s">
        <v>3</v>
      </c>
      <c r="M19" s="44">
        <f>IF(K19=0,0,INT(136.081575*((100*K19-130)/100)^1.1))</f>
        <v>103</v>
      </c>
      <c r="N19" s="44"/>
      <c r="O19" s="44"/>
      <c r="P19" s="42">
        <v>8.22</v>
      </c>
      <c r="Q19" s="43" t="s">
        <v>3</v>
      </c>
      <c r="R19" s="44">
        <f>IF(P19=0,0,INT(19.191528*((100*P19-600)/100)^0.9))</f>
        <v>39</v>
      </c>
      <c r="S19" s="46">
        <f>I19+M19+R19</f>
        <v>205</v>
      </c>
    </row>
    <row r="20" spans="1:23" ht="12">
      <c r="A20" s="13">
        <v>15</v>
      </c>
      <c r="B20" s="4" t="s">
        <v>212</v>
      </c>
      <c r="C20" s="4" t="s">
        <v>213</v>
      </c>
      <c r="D20" s="4" t="s">
        <v>196</v>
      </c>
      <c r="E20" s="7">
        <v>2016</v>
      </c>
      <c r="G20" s="67">
        <v>11.13</v>
      </c>
      <c r="H20" s="43" t="s">
        <v>3</v>
      </c>
      <c r="I20" s="44">
        <f>IF(G20=0,0,INT(8.05569*((1300-(G20*100))/100)^2.5))</f>
        <v>38</v>
      </c>
      <c r="K20" s="5">
        <v>2.12</v>
      </c>
      <c r="L20" s="43" t="s">
        <v>3</v>
      </c>
      <c r="M20" s="44">
        <f>IF(K20=0,0,INT(136.081575*((100*K20-130)/100)^1.1))</f>
        <v>109</v>
      </c>
      <c r="P20" s="5">
        <v>8.36</v>
      </c>
      <c r="Q20" s="43" t="s">
        <v>3</v>
      </c>
      <c r="R20" s="44">
        <f>IF(P20=0,0,INT(19.191528*((100*P20-600)/100)^0.9))</f>
        <v>41</v>
      </c>
      <c r="S20" s="46">
        <f>I20+M20+R20</f>
        <v>188</v>
      </c>
      <c r="T20"/>
      <c r="U20"/>
      <c r="W20" s="19"/>
    </row>
    <row r="21" spans="1:19" ht="12">
      <c r="A21" s="13">
        <v>16</v>
      </c>
      <c r="B21" s="68" t="s">
        <v>123</v>
      </c>
      <c r="C21" s="68" t="s">
        <v>107</v>
      </c>
      <c r="D21" s="68" t="s">
        <v>110</v>
      </c>
      <c r="E21" s="68">
        <v>2016</v>
      </c>
      <c r="F21" s="41"/>
      <c r="G21" s="42">
        <v>10.82</v>
      </c>
      <c r="H21" s="43" t="s">
        <v>3</v>
      </c>
      <c r="I21" s="44">
        <f>IF(G21=0,0,INT(8.05569*((1300-(G21*100))/100)^2.5))</f>
        <v>56</v>
      </c>
      <c r="J21" s="45"/>
      <c r="K21" s="42">
        <v>1.78</v>
      </c>
      <c r="L21" s="43" t="s">
        <v>3</v>
      </c>
      <c r="M21" s="44">
        <f>IF(K21=0,0,INT(136.081575*((100*K21-130)/100)^1.1))</f>
        <v>60</v>
      </c>
      <c r="N21" s="44"/>
      <c r="O21" s="44"/>
      <c r="P21" s="42">
        <v>10.14</v>
      </c>
      <c r="Q21" s="43" t="s">
        <v>3</v>
      </c>
      <c r="R21" s="44">
        <f>IF(P21=0,0,INT(19.191528*((100*P21-600)/100)^0.9))</f>
        <v>68</v>
      </c>
      <c r="S21" s="46">
        <f>I21+M21+R21</f>
        <v>184</v>
      </c>
    </row>
    <row r="22" spans="1:19" ht="12">
      <c r="A22" s="13">
        <v>17</v>
      </c>
      <c r="B22" s="68" t="s">
        <v>123</v>
      </c>
      <c r="C22" s="68" t="s">
        <v>124</v>
      </c>
      <c r="D22" s="68" t="s">
        <v>110</v>
      </c>
      <c r="E22" s="68">
        <v>2016</v>
      </c>
      <c r="F22" s="41"/>
      <c r="G22" s="42">
        <v>10.59</v>
      </c>
      <c r="H22" s="43" t="s">
        <v>3</v>
      </c>
      <c r="I22" s="44">
        <f>IF(G22=0,0,INT(8.05569*((1300-(G22*100))/100)^2.5))</f>
        <v>72</v>
      </c>
      <c r="J22" s="45"/>
      <c r="K22" s="42">
        <v>1.45</v>
      </c>
      <c r="L22" s="43" t="s">
        <v>3</v>
      </c>
      <c r="M22" s="44">
        <f>IF(K22=0,0,INT(136.081575*((100*K22-130)/100)^1.1))</f>
        <v>16</v>
      </c>
      <c r="N22" s="44"/>
      <c r="O22" s="44"/>
      <c r="P22" s="42">
        <v>11.88</v>
      </c>
      <c r="Q22" s="43" t="s">
        <v>3</v>
      </c>
      <c r="R22" s="44">
        <f>IF(P22=0,0,INT(19.191528*((100*P22-600)/100)^0.9))</f>
        <v>94</v>
      </c>
      <c r="S22" s="46">
        <f>I22+M22+R22</f>
        <v>182</v>
      </c>
    </row>
    <row r="23" spans="1:19" ht="12">
      <c r="A23" s="13">
        <v>18</v>
      </c>
      <c r="B23" s="68" t="s">
        <v>128</v>
      </c>
      <c r="C23" s="68" t="s">
        <v>50</v>
      </c>
      <c r="D23" s="68" t="s">
        <v>196</v>
      </c>
      <c r="E23" s="68">
        <v>2018</v>
      </c>
      <c r="F23" s="47"/>
      <c r="G23" s="42">
        <v>11.78</v>
      </c>
      <c r="H23" s="43" t="s">
        <v>3</v>
      </c>
      <c r="I23" s="44">
        <f>IF(G23=0,0,INT(8.05569*((1300-(G23*100))/100)^2.5))</f>
        <v>13</v>
      </c>
      <c r="J23" s="45"/>
      <c r="K23" s="42">
        <v>1.9</v>
      </c>
      <c r="L23" s="43" t="s">
        <v>3</v>
      </c>
      <c r="M23" s="44">
        <f>IF(K23=0,0,INT(136.081575*((100*K23-130)/100)^1.1))</f>
        <v>77</v>
      </c>
      <c r="N23" s="44"/>
      <c r="O23" s="44"/>
      <c r="P23" s="42">
        <v>10.35</v>
      </c>
      <c r="Q23" s="43" t="s">
        <v>3</v>
      </c>
      <c r="R23" s="44">
        <f>IF(P23=0,0,INT(19.191528*((100*P23-600)/100)^0.9))</f>
        <v>72</v>
      </c>
      <c r="S23" s="46">
        <f>I23+M23+R23</f>
        <v>162</v>
      </c>
    </row>
    <row r="24" spans="1:19" ht="12">
      <c r="A24" s="13">
        <v>19</v>
      </c>
      <c r="B24" s="68" t="s">
        <v>132</v>
      </c>
      <c r="C24" s="68" t="s">
        <v>82</v>
      </c>
      <c r="D24" s="68" t="s">
        <v>196</v>
      </c>
      <c r="E24" s="68">
        <v>2017</v>
      </c>
      <c r="F24" s="41"/>
      <c r="G24" s="42">
        <v>11.12</v>
      </c>
      <c r="H24" s="43" t="s">
        <v>3</v>
      </c>
      <c r="I24" s="44">
        <f>IF(G24=0,0,INT(8.05569*((1300-(G24*100))/100)^2.5))</f>
        <v>39</v>
      </c>
      <c r="J24" s="45"/>
      <c r="K24" s="42">
        <v>2.05</v>
      </c>
      <c r="L24" s="43" t="s">
        <v>3</v>
      </c>
      <c r="M24" s="44">
        <f>IF(K24=0,0,INT(136.081575*((100*K24-130)/100)^1.1))</f>
        <v>99</v>
      </c>
      <c r="N24" s="44"/>
      <c r="O24" s="44"/>
      <c r="P24" s="42">
        <v>6.88</v>
      </c>
      <c r="Q24" s="43" t="s">
        <v>3</v>
      </c>
      <c r="R24" s="44">
        <f>IF(P24=0,0,INT(19.191528*((100*P24-600)/100)^0.9))</f>
        <v>17</v>
      </c>
      <c r="S24" s="46">
        <f>I24+M24+R24</f>
        <v>155</v>
      </c>
    </row>
    <row r="25" spans="1:19" ht="12">
      <c r="A25" s="13">
        <v>20</v>
      </c>
      <c r="B25" s="68" t="s">
        <v>130</v>
      </c>
      <c r="C25" s="68" t="s">
        <v>131</v>
      </c>
      <c r="D25" s="68" t="s">
        <v>39</v>
      </c>
      <c r="E25" s="68">
        <v>2017</v>
      </c>
      <c r="F25" s="41"/>
      <c r="G25" s="42">
        <v>11.72</v>
      </c>
      <c r="H25" s="43" t="s">
        <v>3</v>
      </c>
      <c r="I25" s="44">
        <f>IF(G25=0,0,INT(8.05569*((1300-(G25*100))/100)^2.5))</f>
        <v>14</v>
      </c>
      <c r="J25" s="45"/>
      <c r="K25" s="42">
        <v>1.52</v>
      </c>
      <c r="L25" s="43" t="s">
        <v>3</v>
      </c>
      <c r="M25" s="44">
        <f>IF(K25=0,0,INT(136.081575*((100*K25-130)/100)^1.1))</f>
        <v>25</v>
      </c>
      <c r="N25" s="44"/>
      <c r="O25" s="44"/>
      <c r="P25" s="42">
        <v>7.79</v>
      </c>
      <c r="Q25" s="43" t="s">
        <v>3</v>
      </c>
      <c r="R25" s="44">
        <f>IF(P25=0,0,INT(19.191528*((100*P25-600)/100)^0.9))</f>
        <v>32</v>
      </c>
      <c r="S25" s="46">
        <f>I25+M25+R25</f>
        <v>71</v>
      </c>
    </row>
    <row r="26" spans="1:19" ht="12">
      <c r="A26" s="13">
        <v>21</v>
      </c>
      <c r="B26" s="68" t="s">
        <v>146</v>
      </c>
      <c r="C26" s="68" t="s">
        <v>38</v>
      </c>
      <c r="D26" s="68" t="s">
        <v>196</v>
      </c>
      <c r="E26" s="68">
        <v>2016</v>
      </c>
      <c r="G26" s="67">
        <v>11.65</v>
      </c>
      <c r="H26" s="43" t="s">
        <v>3</v>
      </c>
      <c r="I26" s="44">
        <f>IF(G26=0,0,INT(8.05569*((1300-(G26*100))/100)^2.5))</f>
        <v>17</v>
      </c>
      <c r="K26" s="77">
        <v>1.5</v>
      </c>
      <c r="L26" s="43" t="s">
        <v>3</v>
      </c>
      <c r="M26" s="44">
        <f>IF(K26=0,0,INT(136.081575*((100*K26-130)/100)^1.1))</f>
        <v>23</v>
      </c>
      <c r="P26" s="5">
        <v>6.64</v>
      </c>
      <c r="Q26" s="43" t="s">
        <v>3</v>
      </c>
      <c r="R26" s="44">
        <f>IF(P26=0,0,INT(19.191528*((100*P26-600)/100)^0.9))</f>
        <v>12</v>
      </c>
      <c r="S26" s="46">
        <f>I26+M26+R26</f>
        <v>52</v>
      </c>
    </row>
    <row r="27" spans="1:19" ht="12">
      <c r="A27" s="13">
        <v>22</v>
      </c>
      <c r="B27" s="4" t="s">
        <v>34</v>
      </c>
      <c r="C27" s="4" t="s">
        <v>207</v>
      </c>
      <c r="D27" s="4" t="s">
        <v>110</v>
      </c>
      <c r="E27" s="7">
        <v>2017</v>
      </c>
      <c r="G27" s="67">
        <v>11.54</v>
      </c>
      <c r="H27" s="43" t="s">
        <v>3</v>
      </c>
      <c r="I27" s="44">
        <f>IF(G27=0,0,INT(8.05569*((1300-(G27*100))/100)^2.5))</f>
        <v>20</v>
      </c>
      <c r="K27" s="5">
        <v>1.36</v>
      </c>
      <c r="L27" s="43" t="s">
        <v>3</v>
      </c>
      <c r="M27" s="44">
        <f>IF(K27=0,0,INT(136.081575*((100*K27-130)/100)^1.1))</f>
        <v>6</v>
      </c>
      <c r="P27" s="5">
        <v>6.11</v>
      </c>
      <c r="Q27" s="43" t="s">
        <v>3</v>
      </c>
      <c r="R27" s="44">
        <f>IF(P27=0,0,INT(19.191528*((100*P27-600)/100)^0.9))</f>
        <v>2</v>
      </c>
      <c r="S27" s="46">
        <f>I27+M27+R27</f>
        <v>28</v>
      </c>
    </row>
    <row r="28" spans="1:19" ht="12">
      <c r="A28" s="7">
        <v>23</v>
      </c>
      <c r="B28" s="68" t="s">
        <v>135</v>
      </c>
      <c r="C28" s="68" t="s">
        <v>136</v>
      </c>
      <c r="D28" s="68" t="s">
        <v>37</v>
      </c>
      <c r="E28" s="68">
        <v>2018</v>
      </c>
      <c r="G28" s="42">
        <v>13.69</v>
      </c>
      <c r="H28" s="43" t="s">
        <v>3</v>
      </c>
      <c r="I28" s="44">
        <v>0</v>
      </c>
      <c r="J28" s="45"/>
      <c r="K28" s="42">
        <v>1</v>
      </c>
      <c r="L28" s="43" t="s">
        <v>3</v>
      </c>
      <c r="M28" s="44">
        <v>0</v>
      </c>
      <c r="N28" s="44"/>
      <c r="O28" s="44"/>
      <c r="P28" s="42">
        <v>3.42</v>
      </c>
      <c r="Q28" s="43" t="s">
        <v>3</v>
      </c>
      <c r="R28" s="44">
        <v>0</v>
      </c>
      <c r="S28" s="46">
        <v>1</v>
      </c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4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150" zoomScaleNormal="150" workbookViewId="0" topLeftCell="A1">
      <selection activeCell="G7" sqref="G7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6.2812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0"/>
      <c r="T1" s="20"/>
      <c r="U1" s="20"/>
    </row>
    <row r="2" spans="1:21" s="36" customFormat="1" ht="18.75" customHeight="1">
      <c r="A2" s="73" t="s">
        <v>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27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28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s="56" t="s">
        <v>41</v>
      </c>
      <c r="C6" s="56" t="s">
        <v>42</v>
      </c>
      <c r="D6" s="57" t="s">
        <v>110</v>
      </c>
      <c r="E6" s="56">
        <v>2007</v>
      </c>
      <c r="F6" s="31"/>
      <c r="G6" s="53">
        <v>12.71</v>
      </c>
      <c r="H6" s="31" t="s">
        <v>3</v>
      </c>
      <c r="I6" s="31">
        <f aca="true" t="shared" si="0" ref="I6:I11">IF(G6=0,0,INT(7.080303*((2150-(G6*100))/100)^2.1))</f>
        <v>679</v>
      </c>
      <c r="J6" s="31"/>
      <c r="K6" s="31">
        <v>5.35</v>
      </c>
      <c r="L6" s="31" t="s">
        <v>3</v>
      </c>
      <c r="M6" s="31">
        <f aca="true" t="shared" si="1" ref="M6:M11">IF(K6=0,0,INT(136.081575*((100*K6-130)/100)^1.1))</f>
        <v>633</v>
      </c>
      <c r="N6" s="31"/>
      <c r="O6" s="31">
        <v>9.64</v>
      </c>
      <c r="P6" s="31" t="s">
        <v>3</v>
      </c>
      <c r="Q6" s="31">
        <f aca="true" t="shared" si="2" ref="Q6:Q11">IF(O6=0,0,INT(82.491673*((100*O6-178)/100)^0.9))</f>
        <v>527</v>
      </c>
      <c r="R6" s="54">
        <f aca="true" t="shared" si="3" ref="R6:R11">I6+M6+Q6</f>
        <v>1839</v>
      </c>
      <c r="S6"/>
      <c r="T6"/>
      <c r="V6" s="19"/>
    </row>
    <row r="7" spans="1:22" ht="12">
      <c r="A7" s="13">
        <v>2</v>
      </c>
      <c r="B7" s="31"/>
      <c r="C7" s="31"/>
      <c r="D7" s="31"/>
      <c r="E7" s="55"/>
      <c r="F7" s="33"/>
      <c r="G7" s="53"/>
      <c r="H7" s="31" t="s">
        <v>3</v>
      </c>
      <c r="I7" s="31">
        <f t="shared" si="0"/>
        <v>0</v>
      </c>
      <c r="J7" s="31"/>
      <c r="K7" s="31"/>
      <c r="L7" s="31" t="s">
        <v>3</v>
      </c>
      <c r="M7" s="31">
        <f t="shared" si="1"/>
        <v>0</v>
      </c>
      <c r="N7" s="31"/>
      <c r="O7" s="31"/>
      <c r="P7" s="31" t="s">
        <v>3</v>
      </c>
      <c r="Q7" s="31">
        <f t="shared" si="2"/>
        <v>0</v>
      </c>
      <c r="R7" s="54">
        <f t="shared" si="3"/>
        <v>0</v>
      </c>
      <c r="S7"/>
      <c r="T7"/>
      <c r="V7" s="19"/>
    </row>
    <row r="8" spans="1:22" ht="12">
      <c r="A8" s="13">
        <v>3</v>
      </c>
      <c r="B8" s="56"/>
      <c r="C8" s="56"/>
      <c r="D8" s="59"/>
      <c r="E8" s="56"/>
      <c r="F8" s="31"/>
      <c r="G8" s="53"/>
      <c r="H8" s="31" t="s">
        <v>3</v>
      </c>
      <c r="I8" s="31">
        <f t="shared" si="0"/>
        <v>0</v>
      </c>
      <c r="J8" s="31"/>
      <c r="K8" s="31"/>
      <c r="L8" s="31" t="s">
        <v>3</v>
      </c>
      <c r="M8" s="31">
        <f t="shared" si="1"/>
        <v>0</v>
      </c>
      <c r="N8" s="31"/>
      <c r="O8" s="31"/>
      <c r="P8" s="31" t="s">
        <v>3</v>
      </c>
      <c r="Q8" s="31">
        <f t="shared" si="2"/>
        <v>0</v>
      </c>
      <c r="R8" s="54">
        <f t="shared" si="3"/>
        <v>0</v>
      </c>
      <c r="S8"/>
      <c r="T8"/>
      <c r="V8" s="19"/>
    </row>
    <row r="9" spans="1:22" ht="12">
      <c r="A9" s="13">
        <v>4</v>
      </c>
      <c r="B9" s="64"/>
      <c r="C9" s="64"/>
      <c r="D9" s="64"/>
      <c r="E9" s="63"/>
      <c r="F9" s="34"/>
      <c r="G9" s="53"/>
      <c r="H9" s="31" t="s">
        <v>3</v>
      </c>
      <c r="I9" s="31">
        <f t="shared" si="0"/>
        <v>0</v>
      </c>
      <c r="J9" s="31"/>
      <c r="K9" s="31"/>
      <c r="L9" s="31" t="s">
        <v>3</v>
      </c>
      <c r="M9" s="31">
        <f t="shared" si="1"/>
        <v>0</v>
      </c>
      <c r="N9" s="31"/>
      <c r="O9" s="31"/>
      <c r="P9" s="31" t="s">
        <v>3</v>
      </c>
      <c r="Q9" s="31">
        <f t="shared" si="2"/>
        <v>0</v>
      </c>
      <c r="R9" s="54">
        <f t="shared" si="3"/>
        <v>0</v>
      </c>
      <c r="S9"/>
      <c r="T9"/>
      <c r="V9" s="19"/>
    </row>
    <row r="10" spans="1:20" ht="12">
      <c r="A10" s="13">
        <v>5</v>
      </c>
      <c r="B10" s="64"/>
      <c r="C10" s="64"/>
      <c r="D10" s="64"/>
      <c r="E10" s="65"/>
      <c r="F10" s="34"/>
      <c r="G10" s="53"/>
      <c r="H10" s="31" t="s">
        <v>3</v>
      </c>
      <c r="I10" s="31">
        <f t="shared" si="0"/>
        <v>0</v>
      </c>
      <c r="J10" s="31"/>
      <c r="K10" s="31"/>
      <c r="L10" s="31" t="s">
        <v>3</v>
      </c>
      <c r="M10" s="31">
        <f t="shared" si="1"/>
        <v>0</v>
      </c>
      <c r="N10" s="31"/>
      <c r="O10" s="31"/>
      <c r="P10" s="31" t="s">
        <v>3</v>
      </c>
      <c r="Q10" s="31">
        <f t="shared" si="2"/>
        <v>0</v>
      </c>
      <c r="R10" s="54">
        <f t="shared" si="3"/>
        <v>0</v>
      </c>
      <c r="S10" s="3"/>
      <c r="T10" s="3"/>
    </row>
    <row r="11" spans="1:20" ht="12">
      <c r="A11" s="13">
        <v>6</v>
      </c>
      <c r="B11" s="56"/>
      <c r="C11" s="56"/>
      <c r="D11" s="58"/>
      <c r="E11" s="56"/>
      <c r="F11" s="33"/>
      <c r="G11" s="53"/>
      <c r="H11" s="31" t="s">
        <v>3</v>
      </c>
      <c r="I11" s="31">
        <f t="shared" si="0"/>
        <v>0</v>
      </c>
      <c r="J11" s="31"/>
      <c r="K11" s="31"/>
      <c r="L11" s="31" t="s">
        <v>3</v>
      </c>
      <c r="M11" s="31">
        <f t="shared" si="1"/>
        <v>0</v>
      </c>
      <c r="N11" s="31"/>
      <c r="O11" s="31"/>
      <c r="P11" s="31" t="s">
        <v>3</v>
      </c>
      <c r="Q11" s="31">
        <f t="shared" si="2"/>
        <v>0</v>
      </c>
      <c r="R11" s="54">
        <f t="shared" si="3"/>
        <v>0</v>
      </c>
      <c r="S11" s="3"/>
      <c r="T11" s="3"/>
    </row>
    <row r="14" ht="12">
      <c r="B14" s="4" t="s">
        <v>5</v>
      </c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="125" zoomScaleNormal="125" workbookViewId="0" topLeftCell="A1">
      <selection activeCell="D17" sqref="D17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71093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0"/>
      <c r="T1" s="20"/>
      <c r="U1" s="20"/>
    </row>
    <row r="2" spans="1:21" s="36" customFormat="1" ht="18.7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27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28</v>
      </c>
      <c r="P5" s="22" t="s">
        <v>3</v>
      </c>
      <c r="Q5" s="17" t="s">
        <v>2</v>
      </c>
      <c r="R5" s="8" t="s">
        <v>4</v>
      </c>
    </row>
    <row r="6" spans="1:20" ht="12">
      <c r="A6" s="6">
        <v>1</v>
      </c>
      <c r="E6" s="7"/>
      <c r="G6" s="14"/>
      <c r="H6" s="24" t="s">
        <v>3</v>
      </c>
      <c r="I6" s="15">
        <f aca="true" t="shared" si="0" ref="I6:I11">IF(G6=0,0,INT(7.080303*((2150-(G6*100))/100)^2.1))</f>
        <v>0</v>
      </c>
      <c r="J6" s="33"/>
      <c r="K6" s="14"/>
      <c r="L6" s="24" t="s">
        <v>3</v>
      </c>
      <c r="M6" s="15">
        <f aca="true" t="shared" si="1" ref="M6:M11">IF(K6=0,0,INT(136.081575*((100*K6-130)/100)^1.1))</f>
        <v>0</v>
      </c>
      <c r="N6" s="15"/>
      <c r="O6" s="29"/>
      <c r="P6" s="24" t="s">
        <v>3</v>
      </c>
      <c r="Q6" s="15">
        <f aca="true" t="shared" si="2" ref="Q6:Q11">IF(O6=0,0,INT(82.491673*((100*O6-178)/100)^0.9))</f>
        <v>0</v>
      </c>
      <c r="R6" s="23">
        <f aca="true" t="shared" si="3" ref="R6:R11">I6+M6+Q6</f>
        <v>0</v>
      </c>
      <c r="S6" s="3"/>
      <c r="T6" s="3"/>
    </row>
    <row r="7" spans="1:20" ht="12">
      <c r="A7" s="6">
        <v>2</v>
      </c>
      <c r="B7" s="56"/>
      <c r="C7" s="56"/>
      <c r="D7" s="59"/>
      <c r="E7" s="56"/>
      <c r="G7" s="14"/>
      <c r="H7" s="24" t="s">
        <v>3</v>
      </c>
      <c r="I7" s="15">
        <f t="shared" si="0"/>
        <v>0</v>
      </c>
      <c r="J7" s="33"/>
      <c r="K7" s="14"/>
      <c r="L7" s="24" t="s">
        <v>3</v>
      </c>
      <c r="M7" s="15">
        <f t="shared" si="1"/>
        <v>0</v>
      </c>
      <c r="N7" s="15"/>
      <c r="O7" s="29"/>
      <c r="P7" s="24" t="s">
        <v>3</v>
      </c>
      <c r="Q7" s="15">
        <f t="shared" si="2"/>
        <v>0</v>
      </c>
      <c r="R7" s="23">
        <f t="shared" si="3"/>
        <v>0</v>
      </c>
      <c r="S7" s="3"/>
      <c r="T7" s="3"/>
    </row>
    <row r="8" spans="1:18" ht="12">
      <c r="A8" s="6">
        <v>3</v>
      </c>
      <c r="B8" s="51"/>
      <c r="C8" s="51"/>
      <c r="D8" s="51"/>
      <c r="E8" s="65"/>
      <c r="G8" s="14"/>
      <c r="H8" s="24" t="s">
        <v>3</v>
      </c>
      <c r="I8" s="15">
        <f t="shared" si="0"/>
        <v>0</v>
      </c>
      <c r="J8" s="33"/>
      <c r="K8" s="14"/>
      <c r="L8" s="24" t="s">
        <v>3</v>
      </c>
      <c r="M8" s="15">
        <f t="shared" si="1"/>
        <v>0</v>
      </c>
      <c r="N8" s="15"/>
      <c r="O8" s="29"/>
      <c r="P8" s="24" t="s">
        <v>3</v>
      </c>
      <c r="Q8" s="15">
        <f t="shared" si="2"/>
        <v>0</v>
      </c>
      <c r="R8" s="23">
        <f t="shared" si="3"/>
        <v>0</v>
      </c>
    </row>
    <row r="9" spans="1:18" ht="12">
      <c r="A9" s="6">
        <v>4</v>
      </c>
      <c r="B9" s="64"/>
      <c r="C9" s="60"/>
      <c r="D9" s="60"/>
      <c r="E9" s="61"/>
      <c r="G9" s="14"/>
      <c r="H9" s="24" t="s">
        <v>3</v>
      </c>
      <c r="I9" s="15">
        <f t="shared" si="0"/>
        <v>0</v>
      </c>
      <c r="J9" s="33"/>
      <c r="K9" s="14"/>
      <c r="L9" s="24" t="s">
        <v>3</v>
      </c>
      <c r="M9" s="15">
        <f t="shared" si="1"/>
        <v>0</v>
      </c>
      <c r="N9" s="15"/>
      <c r="O9" s="29"/>
      <c r="P9" s="24" t="s">
        <v>3</v>
      </c>
      <c r="Q9" s="15">
        <f t="shared" si="2"/>
        <v>0</v>
      </c>
      <c r="R9" s="23">
        <f t="shared" si="3"/>
        <v>0</v>
      </c>
    </row>
    <row r="10" spans="1:18" ht="12">
      <c r="A10" s="6">
        <v>5</v>
      </c>
      <c r="B10" s="56"/>
      <c r="C10" s="56"/>
      <c r="D10" s="59"/>
      <c r="E10" s="56"/>
      <c r="F10" s="34"/>
      <c r="G10" s="14"/>
      <c r="H10" s="24" t="s">
        <v>3</v>
      </c>
      <c r="I10" s="15">
        <f t="shared" si="0"/>
        <v>0</v>
      </c>
      <c r="J10" s="33"/>
      <c r="K10" s="14"/>
      <c r="L10" s="24" t="s">
        <v>3</v>
      </c>
      <c r="M10" s="15">
        <f t="shared" si="1"/>
        <v>0</v>
      </c>
      <c r="N10" s="15"/>
      <c r="O10" s="29"/>
      <c r="P10" s="24" t="s">
        <v>3</v>
      </c>
      <c r="Q10" s="15">
        <f t="shared" si="2"/>
        <v>0</v>
      </c>
      <c r="R10" s="23">
        <f t="shared" si="3"/>
        <v>0</v>
      </c>
    </row>
    <row r="11" spans="1:19" ht="12">
      <c r="A11" s="6">
        <v>6</v>
      </c>
      <c r="B11" s="56"/>
      <c r="C11" s="56"/>
      <c r="D11" s="59"/>
      <c r="E11" s="56"/>
      <c r="F11" s="34"/>
      <c r="G11" s="14"/>
      <c r="H11" s="24" t="s">
        <v>3</v>
      </c>
      <c r="I11" s="15">
        <f t="shared" si="0"/>
        <v>0</v>
      </c>
      <c r="J11" s="33"/>
      <c r="K11" s="14"/>
      <c r="L11" s="24" t="s">
        <v>3</v>
      </c>
      <c r="M11" s="15">
        <f t="shared" si="1"/>
        <v>0</v>
      </c>
      <c r="N11" s="15"/>
      <c r="O11" s="29"/>
      <c r="P11" s="24" t="s">
        <v>3</v>
      </c>
      <c r="Q11" s="15">
        <f t="shared" si="2"/>
        <v>0</v>
      </c>
      <c r="R11" s="23">
        <f t="shared" si="3"/>
        <v>0</v>
      </c>
      <c r="S11" s="3"/>
    </row>
    <row r="13" ht="12">
      <c r="B13" s="66"/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11.421875" defaultRowHeight="12.75"/>
  <cols>
    <col min="1" max="1" width="15.140625" style="0" bestFit="1" customWidth="1"/>
  </cols>
  <sheetData>
    <row r="1" spans="1:2" ht="12">
      <c r="A1" s="38" t="s">
        <v>15</v>
      </c>
      <c r="B1" s="38" t="s">
        <v>127</v>
      </c>
    </row>
  </sheetData>
  <sheetProtection/>
  <printOptions/>
  <pageMargins left="0.7" right="0.7" top="0.787401575" bottom="0.7874015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150" zoomScaleNormal="150" workbookViewId="0" topLeftCell="A1">
      <selection activeCell="B5" sqref="B5:S14"/>
    </sheetView>
  </sheetViews>
  <sheetFormatPr defaultColWidth="11.421875" defaultRowHeight="12.75"/>
  <cols>
    <col min="1" max="1" width="5.7109375" style="7" customWidth="1"/>
    <col min="2" max="2" width="15.140625" style="5" customWidth="1"/>
    <col min="3" max="3" width="13.00390625" style="5" customWidth="1"/>
    <col min="4" max="4" width="23.28125" style="5" bestFit="1" customWidth="1"/>
    <col min="5" max="5" width="5.42187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4.421875" style="18" bestFit="1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20"/>
      <c r="U1" s="20"/>
      <c r="V1" s="20"/>
    </row>
    <row r="2" spans="1:22" s="36" customFormat="1" ht="18.75" customHeight="1">
      <c r="A2" s="73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23" ht="12">
      <c r="A6" s="13">
        <v>1</v>
      </c>
      <c r="B6" s="69" t="s">
        <v>33</v>
      </c>
      <c r="C6" s="69" t="s">
        <v>156</v>
      </c>
      <c r="D6" s="69" t="s">
        <v>44</v>
      </c>
      <c r="E6" s="70">
        <v>2015</v>
      </c>
      <c r="G6" s="67">
        <v>9.38</v>
      </c>
      <c r="H6" s="43" t="s">
        <v>3</v>
      </c>
      <c r="I6" s="44">
        <f>IF(G6=0,0,INT(8.05569*((1300-(G6*100))/100)^2.5))</f>
        <v>200</v>
      </c>
      <c r="K6" s="5">
        <v>2.58</v>
      </c>
      <c r="L6" s="43" t="s">
        <v>3</v>
      </c>
      <c r="M6" s="44">
        <f>IF(K6=0,0,INT(136.081575*((100*K6-130)/100)^1.1))</f>
        <v>178</v>
      </c>
      <c r="P6" s="5">
        <v>19.83</v>
      </c>
      <c r="Q6" s="43" t="s">
        <v>3</v>
      </c>
      <c r="R6" s="44">
        <f>IF(P6=0,0,INT(19.191528*((100*P6-600)/100)^0.9))</f>
        <v>204</v>
      </c>
      <c r="S6" s="46">
        <f>I6+M6+R6</f>
        <v>582</v>
      </c>
      <c r="T6"/>
      <c r="U6" s="16" t="s">
        <v>5</v>
      </c>
      <c r="W6" s="19"/>
    </row>
    <row r="7" spans="1:23" ht="12">
      <c r="A7" s="13">
        <v>2</v>
      </c>
      <c r="B7" s="69" t="s">
        <v>137</v>
      </c>
      <c r="C7" s="69" t="s">
        <v>151</v>
      </c>
      <c r="D7" s="69" t="s">
        <v>139</v>
      </c>
      <c r="E7" s="70">
        <v>2015</v>
      </c>
      <c r="F7" s="45"/>
      <c r="G7" s="42">
        <v>9.52</v>
      </c>
      <c r="H7" s="43" t="s">
        <v>3</v>
      </c>
      <c r="I7" s="44">
        <f>IF(G7=0,0,INT(8.05569*((1300-(G7*100))/100)^2.5))</f>
        <v>181</v>
      </c>
      <c r="J7" s="45"/>
      <c r="K7" s="42">
        <v>2.5</v>
      </c>
      <c r="L7" s="43" t="s">
        <v>3</v>
      </c>
      <c r="M7" s="44">
        <f>IF(K7=0,0,INT(136.081575*((100*K7-130)/100)^1.1))</f>
        <v>166</v>
      </c>
      <c r="N7" s="44"/>
      <c r="O7" s="44"/>
      <c r="P7" s="42">
        <v>19.96</v>
      </c>
      <c r="Q7" s="43" t="s">
        <v>3</v>
      </c>
      <c r="R7" s="44">
        <f>IF(P7=0,0,INT(19.191528*((100*P7-600)/100)^0.9))</f>
        <v>205</v>
      </c>
      <c r="S7" s="46">
        <f>I7+M7+R7</f>
        <v>552</v>
      </c>
      <c r="T7"/>
      <c r="U7"/>
      <c r="W7" s="19"/>
    </row>
    <row r="8" spans="1:23" ht="12">
      <c r="A8" s="13">
        <v>3</v>
      </c>
      <c r="B8" s="69" t="s">
        <v>86</v>
      </c>
      <c r="C8" s="69" t="s">
        <v>55</v>
      </c>
      <c r="D8" s="69" t="s">
        <v>39</v>
      </c>
      <c r="E8" s="70">
        <v>2015</v>
      </c>
      <c r="F8" s="47"/>
      <c r="G8" s="42">
        <v>9.92</v>
      </c>
      <c r="H8" s="43" t="s">
        <v>3</v>
      </c>
      <c r="I8" s="44">
        <f>IF(G8=0,0,INT(8.05569*((1300-(G8*100))/100)^2.5))</f>
        <v>134</v>
      </c>
      <c r="J8" s="45"/>
      <c r="K8" s="42">
        <v>2.58</v>
      </c>
      <c r="L8" s="43" t="s">
        <v>3</v>
      </c>
      <c r="M8" s="44">
        <f>IF(K8=0,0,INT(136.081575*((100*K8-130)/100)^1.1))</f>
        <v>178</v>
      </c>
      <c r="N8" s="44"/>
      <c r="O8" s="44"/>
      <c r="P8" s="42">
        <v>18.69</v>
      </c>
      <c r="Q8" s="43" t="s">
        <v>3</v>
      </c>
      <c r="R8" s="44">
        <f>IF(P8=0,0,INT(19.191528*((100*P8-600)/100)^0.9))</f>
        <v>188</v>
      </c>
      <c r="S8" s="46">
        <f>I8+M8+R8</f>
        <v>500</v>
      </c>
      <c r="T8"/>
      <c r="U8"/>
      <c r="W8" s="19"/>
    </row>
    <row r="9" spans="1:23" ht="12">
      <c r="A9" s="13">
        <v>4</v>
      </c>
      <c r="B9" s="69" t="s">
        <v>155</v>
      </c>
      <c r="C9" s="69" t="s">
        <v>35</v>
      </c>
      <c r="D9" s="69" t="s">
        <v>37</v>
      </c>
      <c r="E9" s="70">
        <v>2015</v>
      </c>
      <c r="G9" s="67">
        <v>9.87</v>
      </c>
      <c r="H9" s="43" t="s">
        <v>3</v>
      </c>
      <c r="I9" s="44">
        <f>IF(G9=0,0,INT(8.05569*((1300-(G9*100))/100)^2.5))</f>
        <v>139</v>
      </c>
      <c r="K9" s="5">
        <v>2.57</v>
      </c>
      <c r="L9" s="43" t="s">
        <v>3</v>
      </c>
      <c r="M9" s="44">
        <f>IF(K9=0,0,INT(136.081575*((100*K9-130)/100)^1.1))</f>
        <v>177</v>
      </c>
      <c r="P9" s="77">
        <v>17.1</v>
      </c>
      <c r="Q9" s="43" t="s">
        <v>3</v>
      </c>
      <c r="R9" s="44">
        <f>IF(P9=0,0,INT(19.191528*((100*P9-600)/100)^0.9))</f>
        <v>167</v>
      </c>
      <c r="S9" s="46">
        <f>I9+M9+R9</f>
        <v>483</v>
      </c>
      <c r="T9"/>
      <c r="U9"/>
      <c r="W9" s="19"/>
    </row>
    <row r="10" spans="1:23" ht="12">
      <c r="A10" s="13">
        <v>5</v>
      </c>
      <c r="B10" s="69" t="s">
        <v>149</v>
      </c>
      <c r="C10" s="69" t="s">
        <v>150</v>
      </c>
      <c r="D10" s="69" t="s">
        <v>39</v>
      </c>
      <c r="E10" s="70">
        <v>2015</v>
      </c>
      <c r="G10" s="42">
        <v>9.72</v>
      </c>
      <c r="H10" s="43" t="s">
        <v>3</v>
      </c>
      <c r="I10" s="44">
        <f>IF(G10=0,0,INT(8.05569*((1300-(G10*100))/100)^2.5))</f>
        <v>156</v>
      </c>
      <c r="J10" s="45"/>
      <c r="K10" s="42">
        <v>2.5</v>
      </c>
      <c r="L10" s="43" t="s">
        <v>3</v>
      </c>
      <c r="M10" s="44">
        <f>IF(K10=0,0,INT(136.081575*((100*K10-130)/100)^1.1))</f>
        <v>166</v>
      </c>
      <c r="N10" s="44"/>
      <c r="O10" s="44"/>
      <c r="P10" s="42">
        <v>15.14</v>
      </c>
      <c r="Q10" s="43" t="s">
        <v>3</v>
      </c>
      <c r="R10" s="44">
        <f>IF(P10=0,0,INT(19.191528*((100*P10-600)/100)^0.9))</f>
        <v>140</v>
      </c>
      <c r="S10" s="46">
        <f>I10+M10+R10</f>
        <v>462</v>
      </c>
      <c r="T10"/>
      <c r="U10"/>
      <c r="W10" s="19"/>
    </row>
    <row r="11" spans="1:23" ht="12">
      <c r="A11" s="13">
        <v>6</v>
      </c>
      <c r="B11" s="69" t="s">
        <v>152</v>
      </c>
      <c r="C11" s="69" t="s">
        <v>153</v>
      </c>
      <c r="D11" s="69" t="s">
        <v>154</v>
      </c>
      <c r="E11" s="70">
        <v>2015</v>
      </c>
      <c r="F11" s="47"/>
      <c r="G11" s="42">
        <v>10.46</v>
      </c>
      <c r="H11" s="43" t="s">
        <v>3</v>
      </c>
      <c r="I11" s="44">
        <f>IF(G11=0,0,INT(8.05569*((1300-(G11*100))/100)^2.5))</f>
        <v>82</v>
      </c>
      <c r="J11" s="45"/>
      <c r="K11" s="42">
        <v>2.48</v>
      </c>
      <c r="L11" s="43" t="s">
        <v>3</v>
      </c>
      <c r="M11" s="44">
        <f>IF(K11=0,0,INT(136.081575*((100*K11-130)/100)^1.1))</f>
        <v>163</v>
      </c>
      <c r="N11" s="44"/>
      <c r="O11" s="44"/>
      <c r="P11" s="42">
        <v>11.61</v>
      </c>
      <c r="Q11" s="43" t="s">
        <v>3</v>
      </c>
      <c r="R11" s="44">
        <f>IF(P11=0,0,INT(19.191528*((100*P11-600)/100)^0.9))</f>
        <v>90</v>
      </c>
      <c r="S11" s="46">
        <f>I11+M11+R11</f>
        <v>335</v>
      </c>
      <c r="T11"/>
      <c r="U11"/>
      <c r="W11" s="19"/>
    </row>
    <row r="12" spans="1:19" ht="12">
      <c r="A12" s="13">
        <v>7</v>
      </c>
      <c r="B12" s="69" t="s">
        <v>83</v>
      </c>
      <c r="C12" s="69" t="s">
        <v>84</v>
      </c>
      <c r="D12" s="69" t="s">
        <v>39</v>
      </c>
      <c r="E12" s="70">
        <v>2015</v>
      </c>
      <c r="F12" s="45"/>
      <c r="G12" s="42">
        <v>9.93</v>
      </c>
      <c r="H12" s="43" t="s">
        <v>3</v>
      </c>
      <c r="I12" s="44">
        <f>IF(G12=0,0,INT(8.05569*((1300-(G12*100))/100)^2.5))</f>
        <v>133</v>
      </c>
      <c r="J12" s="45"/>
      <c r="K12" s="42">
        <v>2.12</v>
      </c>
      <c r="L12" s="43" t="s">
        <v>3</v>
      </c>
      <c r="M12" s="44">
        <f>IF(K12=0,0,INT(136.081575*((100*K12-130)/100)^1.1))</f>
        <v>109</v>
      </c>
      <c r="N12" s="44"/>
      <c r="O12" s="44"/>
      <c r="P12" s="42">
        <v>10.23</v>
      </c>
      <c r="Q12" s="43" t="s">
        <v>3</v>
      </c>
      <c r="R12" s="44">
        <f>IF(P12=0,0,INT(19.191528*((100*P12-600)/100)^0.9))</f>
        <v>70</v>
      </c>
      <c r="S12" s="46">
        <f>I12+M12+R12</f>
        <v>312</v>
      </c>
    </row>
    <row r="13" spans="1:19" ht="12">
      <c r="A13" s="13">
        <v>8</v>
      </c>
      <c r="B13" s="69" t="s">
        <v>140</v>
      </c>
      <c r="C13" s="69" t="s">
        <v>47</v>
      </c>
      <c r="D13" s="69" t="s">
        <v>37</v>
      </c>
      <c r="E13" s="70">
        <v>2015</v>
      </c>
      <c r="F13" s="41"/>
      <c r="G13" s="42">
        <v>10.41</v>
      </c>
      <c r="H13" s="43" t="s">
        <v>3</v>
      </c>
      <c r="I13" s="44">
        <f>IF(G13=0,0,INT(8.05569*((1300-(G13*100))/100)^2.5))</f>
        <v>86</v>
      </c>
      <c r="J13" s="45"/>
      <c r="K13" s="42">
        <v>1.98</v>
      </c>
      <c r="L13" s="43" t="s">
        <v>3</v>
      </c>
      <c r="M13" s="44">
        <f>IF(K13=0,0,INT(136.081575*((100*K13-130)/100)^1.1))</f>
        <v>89</v>
      </c>
      <c r="N13" s="44"/>
      <c r="O13" s="44"/>
      <c r="P13" s="42">
        <v>9.85</v>
      </c>
      <c r="Q13" s="43" t="s">
        <v>3</v>
      </c>
      <c r="R13" s="44">
        <f>IF(P13=0,0,INT(19.191528*((100*P13-600)/100)^0.9))</f>
        <v>64</v>
      </c>
      <c r="S13" s="46">
        <f>I13+M13+R13</f>
        <v>239</v>
      </c>
    </row>
    <row r="14" spans="1:19" ht="12">
      <c r="A14" s="13">
        <v>9</v>
      </c>
      <c r="B14" s="69" t="s">
        <v>157</v>
      </c>
      <c r="C14" s="69" t="s">
        <v>124</v>
      </c>
      <c r="D14" s="69" t="s">
        <v>110</v>
      </c>
      <c r="E14" s="70">
        <v>2015</v>
      </c>
      <c r="G14" s="67">
        <v>10.88</v>
      </c>
      <c r="H14" s="43" t="s">
        <v>3</v>
      </c>
      <c r="I14" s="44">
        <f>IF(G14=0,0,INT(8.05569*((1300-(G14*100))/100)^2.5))</f>
        <v>52</v>
      </c>
      <c r="K14" s="5">
        <v>1.91</v>
      </c>
      <c r="L14" s="43" t="s">
        <v>3</v>
      </c>
      <c r="M14" s="44">
        <f>IF(K14=0,0,INT(136.081575*((100*K14-130)/100)^1.1))</f>
        <v>79</v>
      </c>
      <c r="P14" s="5">
        <v>10.65</v>
      </c>
      <c r="Q14" s="43" t="s">
        <v>3</v>
      </c>
      <c r="R14" s="44">
        <f>IF(P14=0,0,INT(19.191528*((100*P14-600)/100)^0.9))</f>
        <v>76</v>
      </c>
      <c r="S14" s="46">
        <f>I14+M14+R14</f>
        <v>207</v>
      </c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150" zoomScaleNormal="150" workbookViewId="0" topLeftCell="A1">
      <selection activeCell="B5" sqref="B5:S22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5.0039062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5" width="1.421875" style="18" customWidth="1"/>
    <col min="16" max="16" width="8.28125" style="5" bestFit="1" customWidth="1"/>
    <col min="17" max="17" width="2.140625" style="10" customWidth="1"/>
    <col min="18" max="18" width="4.421875" style="18" bestFit="1" customWidth="1"/>
    <col min="19" max="19" width="7.8515625" style="8" customWidth="1"/>
    <col min="20" max="20" width="6.28125" style="2" customWidth="1"/>
    <col min="21" max="21" width="10.421875" style="2" customWidth="1"/>
    <col min="22" max="22" width="8.28125" style="0" customWidth="1"/>
    <col min="23" max="23" width="11.421875" style="0" customWidth="1"/>
  </cols>
  <sheetData>
    <row r="1" spans="1:22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20"/>
      <c r="U1" s="20"/>
      <c r="V1" s="20"/>
    </row>
    <row r="2" spans="1:22" s="36" customFormat="1" ht="18.75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20"/>
      <c r="U2" s="20"/>
      <c r="V2" s="20"/>
    </row>
    <row r="3" spans="1:22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20"/>
      <c r="U3" s="20"/>
      <c r="V3" s="20"/>
    </row>
    <row r="4" spans="1:21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28"/>
      <c r="P4" s="28"/>
      <c r="Q4" s="28"/>
      <c r="R4" s="28"/>
      <c r="S4" s="28"/>
      <c r="T4"/>
      <c r="U4"/>
    </row>
    <row r="5" spans="1:19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21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17"/>
      <c r="P5" s="28" t="s">
        <v>22</v>
      </c>
      <c r="Q5" s="22" t="s">
        <v>3</v>
      </c>
      <c r="R5" s="17" t="s">
        <v>2</v>
      </c>
      <c r="S5" s="8" t="s">
        <v>4</v>
      </c>
    </row>
    <row r="6" spans="1:23" ht="12">
      <c r="A6" s="13">
        <v>1</v>
      </c>
      <c r="B6" s="69" t="s">
        <v>158</v>
      </c>
      <c r="C6" s="69" t="s">
        <v>159</v>
      </c>
      <c r="D6" s="69" t="s">
        <v>39</v>
      </c>
      <c r="E6" s="70">
        <v>2014</v>
      </c>
      <c r="F6" s="47"/>
      <c r="G6" s="67">
        <v>8.7</v>
      </c>
      <c r="H6" s="48" t="s">
        <v>3</v>
      </c>
      <c r="I6" s="44">
        <f>IF(G6=0,0,INT(8.05569*((1300-(G6*100))/100)^2.5))</f>
        <v>308</v>
      </c>
      <c r="J6" s="45"/>
      <c r="K6" s="42">
        <v>3.6</v>
      </c>
      <c r="L6" s="43" t="s">
        <v>3</v>
      </c>
      <c r="M6" s="44">
        <f>IF(K6=0,0,INT(136.081575*((100*K6-130)/100)^1.1))</f>
        <v>340</v>
      </c>
      <c r="N6" s="44"/>
      <c r="O6" s="44"/>
      <c r="P6" s="42">
        <v>28.6</v>
      </c>
      <c r="Q6" s="43" t="s">
        <v>3</v>
      </c>
      <c r="R6" s="44">
        <f>IF(P6=0,0,INT(19.191528*((100*P6-600)/100)^0.9))</f>
        <v>317</v>
      </c>
      <c r="S6" s="46">
        <f>I6+M6+R6</f>
        <v>965</v>
      </c>
      <c r="T6"/>
      <c r="U6"/>
      <c r="W6" s="19"/>
    </row>
    <row r="7" spans="1:23" ht="12">
      <c r="A7" s="13">
        <v>2</v>
      </c>
      <c r="B7" s="69" t="s">
        <v>167</v>
      </c>
      <c r="C7" s="69" t="s">
        <v>38</v>
      </c>
      <c r="D7" s="69" t="s">
        <v>196</v>
      </c>
      <c r="E7" s="70">
        <v>2014</v>
      </c>
      <c r="F7" s="45"/>
      <c r="G7" s="67">
        <v>8.73</v>
      </c>
      <c r="H7" s="48" t="s">
        <v>3</v>
      </c>
      <c r="I7" s="44">
        <f>IF(G7=0,0,INT(8.05569*((1300-(G7*100))/100)^2.5))</f>
        <v>303</v>
      </c>
      <c r="J7" s="45"/>
      <c r="K7" s="42">
        <v>2.98</v>
      </c>
      <c r="L7" s="43" t="s">
        <v>3</v>
      </c>
      <c r="M7" s="44">
        <f>IF(K7=0,0,INT(136.081575*((100*K7-130)/100)^1.1))</f>
        <v>240</v>
      </c>
      <c r="N7" s="44"/>
      <c r="O7" s="44"/>
      <c r="P7" s="42">
        <v>23.21</v>
      </c>
      <c r="Q7" s="43" t="s">
        <v>3</v>
      </c>
      <c r="R7" s="44">
        <f>IF(P7=0,0,INT(19.191528*((100*P7-600)/100)^0.9))</f>
        <v>248</v>
      </c>
      <c r="S7" s="46">
        <f>I7+M7+R7</f>
        <v>791</v>
      </c>
      <c r="T7"/>
      <c r="U7"/>
      <c r="W7" s="19"/>
    </row>
    <row r="8" spans="1:23" ht="12">
      <c r="A8" s="13">
        <v>3</v>
      </c>
      <c r="B8" s="69" t="s">
        <v>165</v>
      </c>
      <c r="C8" s="69" t="s">
        <v>166</v>
      </c>
      <c r="D8" s="69" t="s">
        <v>197</v>
      </c>
      <c r="E8" s="70">
        <v>2014</v>
      </c>
      <c r="G8" s="67">
        <v>9.27</v>
      </c>
      <c r="H8" s="48" t="s">
        <v>3</v>
      </c>
      <c r="I8" s="44">
        <f>IF(G8=0,0,INT(8.05569*((1300-(G8*100))/100)^2.5))</f>
        <v>216</v>
      </c>
      <c r="J8" s="45"/>
      <c r="K8" s="42">
        <v>3.09</v>
      </c>
      <c r="L8" s="43" t="s">
        <v>3</v>
      </c>
      <c r="M8" s="44">
        <f>IF(K8=0,0,INT(136.081575*((100*K8-130)/100)^1.1))</f>
        <v>258</v>
      </c>
      <c r="N8" s="44"/>
      <c r="O8" s="44"/>
      <c r="P8" s="42">
        <v>25.08</v>
      </c>
      <c r="Q8" s="43" t="s">
        <v>3</v>
      </c>
      <c r="R8" s="44">
        <f>IF(P8=0,0,INT(19.191528*((100*P8-600)/100)^0.9))</f>
        <v>272</v>
      </c>
      <c r="S8" s="46">
        <f>I8+M8+R8</f>
        <v>746</v>
      </c>
      <c r="T8"/>
      <c r="U8"/>
      <c r="W8" s="19"/>
    </row>
    <row r="9" spans="1:23" ht="12">
      <c r="A9" s="13">
        <v>4</v>
      </c>
      <c r="B9" s="69" t="s">
        <v>168</v>
      </c>
      <c r="C9" s="69" t="s">
        <v>169</v>
      </c>
      <c r="D9" s="69" t="s">
        <v>154</v>
      </c>
      <c r="E9" s="70">
        <v>2014</v>
      </c>
      <c r="G9" s="67">
        <v>9.11</v>
      </c>
      <c r="H9" s="48" t="s">
        <v>3</v>
      </c>
      <c r="I9" s="44">
        <f>IF(G9=0,0,INT(8.05569*((1300-(G9*100))/100)^2.5))</f>
        <v>240</v>
      </c>
      <c r="J9" s="45"/>
      <c r="K9" s="42">
        <v>3.15</v>
      </c>
      <c r="L9" s="43" t="s">
        <v>3</v>
      </c>
      <c r="M9" s="44">
        <f>IF(K9=0,0,INT(136.081575*((100*K9-130)/100)^1.1))</f>
        <v>267</v>
      </c>
      <c r="N9" s="44"/>
      <c r="O9" s="44"/>
      <c r="P9" s="42">
        <v>21.61</v>
      </c>
      <c r="Q9" s="43" t="s">
        <v>3</v>
      </c>
      <c r="R9" s="44">
        <f>IF(P9=0,0,INT(19.191528*((100*P9-600)/100)^0.9))</f>
        <v>227</v>
      </c>
      <c r="S9" s="46">
        <f>I9+M9+R9</f>
        <v>734</v>
      </c>
      <c r="T9"/>
      <c r="U9"/>
      <c r="W9" s="19"/>
    </row>
    <row r="10" spans="1:23" ht="12">
      <c r="A10" s="13">
        <v>5</v>
      </c>
      <c r="B10" s="69" t="s">
        <v>120</v>
      </c>
      <c r="C10" s="69" t="s">
        <v>161</v>
      </c>
      <c r="D10" s="69" t="s">
        <v>39</v>
      </c>
      <c r="E10" s="70">
        <v>2014</v>
      </c>
      <c r="G10" s="67">
        <v>9.08</v>
      </c>
      <c r="H10" s="48" t="s">
        <v>3</v>
      </c>
      <c r="I10" s="44">
        <f>IF(G10=0,0,INT(8.05569*((1300-(G10*100))/100)^2.5))</f>
        <v>245</v>
      </c>
      <c r="J10" s="45"/>
      <c r="K10" s="42">
        <v>3.18</v>
      </c>
      <c r="L10" s="43" t="s">
        <v>3</v>
      </c>
      <c r="M10" s="44">
        <f>IF(K10=0,0,INT(136.081575*((100*K10-130)/100)^1.1))</f>
        <v>272</v>
      </c>
      <c r="N10" s="44"/>
      <c r="O10" s="44"/>
      <c r="P10" s="42">
        <v>15.27</v>
      </c>
      <c r="Q10" s="43" t="s">
        <v>3</v>
      </c>
      <c r="R10" s="44">
        <f>IF(P10=0,0,INT(19.191528*((100*P10-600)/100)^0.9))</f>
        <v>142</v>
      </c>
      <c r="S10" s="46">
        <f>I10+M10+R10</f>
        <v>659</v>
      </c>
      <c r="T10"/>
      <c r="U10"/>
      <c r="W10" s="19"/>
    </row>
    <row r="11" spans="1:21" ht="12">
      <c r="A11" s="13">
        <v>6</v>
      </c>
      <c r="B11" s="69" t="s">
        <v>65</v>
      </c>
      <c r="C11" s="69" t="s">
        <v>66</v>
      </c>
      <c r="D11" s="69" t="s">
        <v>37</v>
      </c>
      <c r="E11" s="70">
        <v>2014</v>
      </c>
      <c r="G11" s="67">
        <v>9.53</v>
      </c>
      <c r="H11" s="48" t="s">
        <v>3</v>
      </c>
      <c r="I11" s="44">
        <f>IF(G11=0,0,INT(8.05569*((1300-(G11*100))/100)^2.5))</f>
        <v>180</v>
      </c>
      <c r="J11" s="45"/>
      <c r="K11" s="42">
        <v>2.85</v>
      </c>
      <c r="L11" s="43" t="s">
        <v>3</v>
      </c>
      <c r="M11" s="44">
        <f>IF(K11=0,0,INT(136.081575*((100*K11-130)/100)^1.1))</f>
        <v>220</v>
      </c>
      <c r="N11" s="44"/>
      <c r="O11" s="44"/>
      <c r="P11" s="42">
        <v>21.28</v>
      </c>
      <c r="Q11" s="43" t="s">
        <v>3</v>
      </c>
      <c r="R11" s="44">
        <f>IF(P11=0,0,INT(19.191528*((100*P11-600)/100)^0.9))</f>
        <v>223</v>
      </c>
      <c r="S11" s="46">
        <f>I11+M11+R11</f>
        <v>623</v>
      </c>
      <c r="T11" s="3"/>
      <c r="U11" s="3"/>
    </row>
    <row r="12" spans="1:19" ht="12">
      <c r="A12" s="13">
        <v>7</v>
      </c>
      <c r="B12" s="69" t="s">
        <v>164</v>
      </c>
      <c r="C12" s="69" t="s">
        <v>53</v>
      </c>
      <c r="D12" s="69" t="s">
        <v>110</v>
      </c>
      <c r="E12" s="70">
        <v>2014</v>
      </c>
      <c r="G12" s="67">
        <v>9.5</v>
      </c>
      <c r="H12" s="48" t="s">
        <v>3</v>
      </c>
      <c r="I12" s="44">
        <f>IF(G12=0,0,INT(8.05569*((1300-(G12*100))/100)^2.5))</f>
        <v>184</v>
      </c>
      <c r="J12" s="45"/>
      <c r="K12" s="42">
        <v>2.6</v>
      </c>
      <c r="L12" s="43" t="s">
        <v>3</v>
      </c>
      <c r="M12" s="44">
        <f>IF(K12=0,0,INT(136.081575*((100*K12-130)/100)^1.1))</f>
        <v>181</v>
      </c>
      <c r="N12" s="44"/>
      <c r="O12" s="44"/>
      <c r="P12" s="42">
        <v>22.63</v>
      </c>
      <c r="Q12" s="43" t="s">
        <v>3</v>
      </c>
      <c r="R12" s="44">
        <f>IF(P12=0,0,INT(19.191528*((100*P12-600)/100)^0.9))</f>
        <v>240</v>
      </c>
      <c r="S12" s="46">
        <f>I12+M12+R12</f>
        <v>605</v>
      </c>
    </row>
    <row r="13" spans="1:19" ht="12">
      <c r="A13" s="13">
        <v>8</v>
      </c>
      <c r="B13" s="69" t="s">
        <v>97</v>
      </c>
      <c r="C13" s="69" t="s">
        <v>79</v>
      </c>
      <c r="D13" s="69" t="s">
        <v>196</v>
      </c>
      <c r="E13" s="70">
        <v>2014</v>
      </c>
      <c r="G13" s="67">
        <v>9.46</v>
      </c>
      <c r="H13" s="48" t="s">
        <v>3</v>
      </c>
      <c r="I13" s="44">
        <f>IF(G13=0,0,INT(8.05569*((1300-(G13*100))/100)^2.5))</f>
        <v>189</v>
      </c>
      <c r="J13" s="45"/>
      <c r="K13" s="42">
        <v>2.74</v>
      </c>
      <c r="L13" s="43" t="s">
        <v>3</v>
      </c>
      <c r="M13" s="44">
        <f>IF(K13=0,0,INT(136.081575*((100*K13-130)/100)^1.1))</f>
        <v>203</v>
      </c>
      <c r="N13" s="44"/>
      <c r="O13" s="44"/>
      <c r="P13" s="42">
        <v>19.81</v>
      </c>
      <c r="Q13" s="43" t="s">
        <v>3</v>
      </c>
      <c r="R13" s="44">
        <f>IF(P13=0,0,INT(19.191528*((100*P13-600)/100)^0.9))</f>
        <v>203</v>
      </c>
      <c r="S13" s="46">
        <f>I13+M13+R13</f>
        <v>595</v>
      </c>
    </row>
    <row r="14" spans="1:19" ht="12">
      <c r="A14" s="13">
        <v>9</v>
      </c>
      <c r="B14" s="4" t="s">
        <v>210</v>
      </c>
      <c r="C14" s="4" t="s">
        <v>211</v>
      </c>
      <c r="D14" s="4" t="s">
        <v>196</v>
      </c>
      <c r="E14" s="7">
        <v>2014</v>
      </c>
      <c r="G14" s="10">
        <v>8.68</v>
      </c>
      <c r="H14" s="48" t="s">
        <v>3</v>
      </c>
      <c r="I14" s="44">
        <f>IF(G14=0,0,INT(8.05569*((1300-(G14*100))/100)^2.5))</f>
        <v>312</v>
      </c>
      <c r="K14" s="5">
        <v>2.44</v>
      </c>
      <c r="L14" s="43" t="s">
        <v>3</v>
      </c>
      <c r="M14" s="44">
        <f>IF(K14=0,0,INT(136.081575*((100*K14-130)/100)^1.1))</f>
        <v>157</v>
      </c>
      <c r="P14" s="77">
        <v>13.8</v>
      </c>
      <c r="Q14" s="43" t="s">
        <v>3</v>
      </c>
      <c r="R14" s="44">
        <f>IF(P14=0,0,INT(19.191528*((100*P14-600)/100)^0.9))</f>
        <v>121</v>
      </c>
      <c r="S14" s="46">
        <f>I14+M14+R14</f>
        <v>590</v>
      </c>
    </row>
    <row r="15" spans="1:19" ht="12">
      <c r="A15" s="13">
        <v>10</v>
      </c>
      <c r="B15" s="69" t="s">
        <v>172</v>
      </c>
      <c r="C15" s="69" t="s">
        <v>126</v>
      </c>
      <c r="D15" s="69" t="s">
        <v>196</v>
      </c>
      <c r="E15" s="70">
        <v>2014</v>
      </c>
      <c r="G15" s="10">
        <v>9.37</v>
      </c>
      <c r="H15" s="48" t="s">
        <v>3</v>
      </c>
      <c r="I15" s="44">
        <f>IF(G15=0,0,INT(8.05569*((1300-(G15*100))/100)^2.5))</f>
        <v>202</v>
      </c>
      <c r="K15" s="5">
        <v>2.78</v>
      </c>
      <c r="L15" s="43" t="s">
        <v>3</v>
      </c>
      <c r="M15" s="44">
        <f>IF(K15=0,0,INT(136.081575*((100*K15-130)/100)^1.1))</f>
        <v>209</v>
      </c>
      <c r="P15" s="5">
        <v>16.66</v>
      </c>
      <c r="Q15" s="43" t="s">
        <v>3</v>
      </c>
      <c r="R15" s="44">
        <f>IF(P15=0,0,INT(19.191528*((100*P15-600)/100)^0.9))</f>
        <v>161</v>
      </c>
      <c r="S15" s="46">
        <f>I15+M15+R15</f>
        <v>572</v>
      </c>
    </row>
    <row r="16" spans="1:19" ht="12">
      <c r="A16" s="13">
        <v>11</v>
      </c>
      <c r="B16" s="69" t="s">
        <v>170</v>
      </c>
      <c r="C16" s="69" t="s">
        <v>171</v>
      </c>
      <c r="D16" s="69" t="s">
        <v>92</v>
      </c>
      <c r="E16" s="70">
        <v>2014</v>
      </c>
      <c r="G16" s="67">
        <v>9.63</v>
      </c>
      <c r="H16" s="48" t="s">
        <v>3</v>
      </c>
      <c r="I16" s="44">
        <f>IF(G16=0,0,INT(8.05569*((1300-(G16*100))/100)^2.5))</f>
        <v>167</v>
      </c>
      <c r="J16" s="45"/>
      <c r="K16" s="42">
        <v>2.72</v>
      </c>
      <c r="L16" s="43" t="s">
        <v>3</v>
      </c>
      <c r="M16" s="44">
        <f>IF(K16=0,0,INT(136.081575*((100*K16-130)/100)^1.1))</f>
        <v>200</v>
      </c>
      <c r="N16" s="44"/>
      <c r="O16" s="44"/>
      <c r="P16" s="42">
        <v>18.84</v>
      </c>
      <c r="Q16" s="43" t="s">
        <v>3</v>
      </c>
      <c r="R16" s="44">
        <f>IF(P16=0,0,INT(19.191528*((100*P16-600)/100)^0.9))</f>
        <v>190</v>
      </c>
      <c r="S16" s="46">
        <f>I16+M16+R16</f>
        <v>557</v>
      </c>
    </row>
    <row r="17" spans="1:19" ht="12">
      <c r="A17" s="13">
        <v>12</v>
      </c>
      <c r="B17" s="69" t="s">
        <v>132</v>
      </c>
      <c r="C17" s="69" t="s">
        <v>94</v>
      </c>
      <c r="D17" s="69" t="s">
        <v>196</v>
      </c>
      <c r="E17" s="70">
        <v>2014</v>
      </c>
      <c r="G17" s="67">
        <v>9.14</v>
      </c>
      <c r="H17" s="48" t="s">
        <v>3</v>
      </c>
      <c r="I17" s="44">
        <f>IF(G17=0,0,INT(8.05569*((1300-(G17*100))/100)^2.5))</f>
        <v>235</v>
      </c>
      <c r="J17" s="45"/>
      <c r="K17" s="42">
        <v>2.66</v>
      </c>
      <c r="L17" s="43" t="s">
        <v>3</v>
      </c>
      <c r="M17" s="44">
        <f>IF(K17=0,0,INT(136.081575*((100*K17-130)/100)^1.1))</f>
        <v>190</v>
      </c>
      <c r="N17" s="44"/>
      <c r="O17" s="44"/>
      <c r="P17" s="42">
        <v>12.92</v>
      </c>
      <c r="Q17" s="43" t="s">
        <v>3</v>
      </c>
      <c r="R17" s="44">
        <f>IF(P17=0,0,INT(19.191528*((100*P17-600)/100)^0.9))</f>
        <v>109</v>
      </c>
      <c r="S17" s="46">
        <f>I17+M17+R17</f>
        <v>534</v>
      </c>
    </row>
    <row r="18" spans="1:19" ht="12">
      <c r="A18" s="13">
        <v>13</v>
      </c>
      <c r="B18" s="69" t="s">
        <v>157</v>
      </c>
      <c r="C18" s="69" t="s">
        <v>131</v>
      </c>
      <c r="D18" s="69" t="s">
        <v>110</v>
      </c>
      <c r="E18" s="70">
        <v>2014</v>
      </c>
      <c r="G18" s="10">
        <v>9.89</v>
      </c>
      <c r="H18" s="48" t="s">
        <v>3</v>
      </c>
      <c r="I18" s="44">
        <f>IF(G18=0,0,INT(8.05569*((1300-(G18*100))/100)^2.5))</f>
        <v>137</v>
      </c>
      <c r="K18" s="77">
        <v>2.5</v>
      </c>
      <c r="L18" s="43" t="s">
        <v>3</v>
      </c>
      <c r="M18" s="44">
        <f>IF(K18=0,0,INT(136.081575*((100*K18-130)/100)^1.1))</f>
        <v>166</v>
      </c>
      <c r="P18" s="5">
        <v>20.27</v>
      </c>
      <c r="Q18" s="43" t="s">
        <v>3</v>
      </c>
      <c r="R18" s="44">
        <f>IF(P18=0,0,INT(19.191528*((100*P18-600)/100)^0.9))</f>
        <v>209</v>
      </c>
      <c r="S18" s="46">
        <f>I18+M18+R18</f>
        <v>512</v>
      </c>
    </row>
    <row r="19" spans="1:19" ht="12">
      <c r="A19" s="13">
        <v>14</v>
      </c>
      <c r="B19" s="69" t="s">
        <v>95</v>
      </c>
      <c r="C19" s="69" t="s">
        <v>96</v>
      </c>
      <c r="D19" s="69" t="s">
        <v>37</v>
      </c>
      <c r="E19" s="70">
        <v>2014</v>
      </c>
      <c r="F19" s="45"/>
      <c r="G19" s="67">
        <v>9.47</v>
      </c>
      <c r="H19" s="48" t="s">
        <v>3</v>
      </c>
      <c r="I19" s="44">
        <f>IF(G19=0,0,INT(8.05569*((1300-(G19*100))/100)^2.5))</f>
        <v>188</v>
      </c>
      <c r="J19" s="45"/>
      <c r="K19" s="42">
        <v>2.26</v>
      </c>
      <c r="L19" s="43" t="s">
        <v>3</v>
      </c>
      <c r="M19" s="44">
        <f>IF(K19=0,0,INT(136.081575*((100*K19-130)/100)^1.1))</f>
        <v>130</v>
      </c>
      <c r="N19" s="44"/>
      <c r="O19" s="44"/>
      <c r="P19" s="42">
        <v>17.44</v>
      </c>
      <c r="Q19" s="43" t="s">
        <v>3</v>
      </c>
      <c r="R19" s="44">
        <f>IF(P19=0,0,INT(19.191528*((100*P19-600)/100)^0.9))</f>
        <v>172</v>
      </c>
      <c r="S19" s="46">
        <f>I19+M19+R19</f>
        <v>490</v>
      </c>
    </row>
    <row r="20" spans="1:19" ht="12">
      <c r="A20" s="13">
        <v>15</v>
      </c>
      <c r="B20" s="69" t="s">
        <v>160</v>
      </c>
      <c r="C20" s="69" t="s">
        <v>89</v>
      </c>
      <c r="D20" s="69" t="s">
        <v>154</v>
      </c>
      <c r="E20" s="70">
        <v>2014</v>
      </c>
      <c r="G20" s="67">
        <v>10.09</v>
      </c>
      <c r="H20" s="48" t="s">
        <v>3</v>
      </c>
      <c r="I20" s="44">
        <f>IF(G20=0,0,INT(8.05569*((1300-(G20*100))/100)^2.5))</f>
        <v>116</v>
      </c>
      <c r="J20" s="45"/>
      <c r="K20" s="42">
        <v>2.68</v>
      </c>
      <c r="L20" s="43" t="s">
        <v>3</v>
      </c>
      <c r="M20" s="44">
        <f>IF(K20=0,0,INT(136.081575*((100*K20-130)/100)^1.1))</f>
        <v>193</v>
      </c>
      <c r="N20" s="44"/>
      <c r="O20" s="44"/>
      <c r="P20" s="42">
        <v>14.11</v>
      </c>
      <c r="Q20" s="43" t="s">
        <v>3</v>
      </c>
      <c r="R20" s="44">
        <f>IF(P20=0,0,INT(19.191528*((100*P20-600)/100)^0.9))</f>
        <v>126</v>
      </c>
      <c r="S20" s="46">
        <f>I20+M20+R20</f>
        <v>435</v>
      </c>
    </row>
    <row r="21" spans="1:19" ht="12">
      <c r="A21" s="7">
        <v>16</v>
      </c>
      <c r="B21" s="4" t="s">
        <v>200</v>
      </c>
      <c r="C21" s="4" t="s">
        <v>40</v>
      </c>
      <c r="D21" s="4" t="s">
        <v>197</v>
      </c>
      <c r="E21" s="7">
        <v>2014</v>
      </c>
      <c r="G21" s="67">
        <v>10.31</v>
      </c>
      <c r="H21" s="48" t="s">
        <v>3</v>
      </c>
      <c r="I21" s="44">
        <f>IF(G21=0,0,INT(8.05569*((1300-(G21*100))/100)^2.5))</f>
        <v>95</v>
      </c>
      <c r="K21" s="5">
        <v>2.53</v>
      </c>
      <c r="L21" s="43" t="s">
        <v>3</v>
      </c>
      <c r="M21" s="44">
        <f>IF(K21=0,0,INT(136.081575*((100*K21-130)/100)^1.1))</f>
        <v>170</v>
      </c>
      <c r="P21" s="77">
        <v>16.3</v>
      </c>
      <c r="Q21" s="43" t="s">
        <v>3</v>
      </c>
      <c r="R21" s="44">
        <f>IF(P21=0,0,INT(19.191528*((100*P21-600)/100)^0.9))</f>
        <v>156</v>
      </c>
      <c r="S21" s="46">
        <f>I21+M21+R21</f>
        <v>421</v>
      </c>
    </row>
    <row r="22" spans="1:19" ht="12">
      <c r="A22" s="7">
        <v>17</v>
      </c>
      <c r="B22" s="69" t="s">
        <v>162</v>
      </c>
      <c r="C22" s="69" t="s">
        <v>163</v>
      </c>
      <c r="D22" s="69" t="s">
        <v>196</v>
      </c>
      <c r="E22" s="70">
        <v>2014</v>
      </c>
      <c r="G22" s="67">
        <v>10.58</v>
      </c>
      <c r="H22" s="48" t="s">
        <v>3</v>
      </c>
      <c r="I22" s="44">
        <f>IF(G22=0,0,INT(8.05569*((1300-(G22*100))/100)^2.5))</f>
        <v>73</v>
      </c>
      <c r="J22" s="45"/>
      <c r="K22" s="42">
        <v>2.47</v>
      </c>
      <c r="L22" s="43" t="s">
        <v>3</v>
      </c>
      <c r="M22" s="44">
        <f>IF(K22=0,0,INT(136.081575*((100*K22-130)/100)^1.1))</f>
        <v>161</v>
      </c>
      <c r="N22" s="44"/>
      <c r="O22" s="44"/>
      <c r="P22" s="42">
        <v>15.41</v>
      </c>
      <c r="Q22" s="43" t="s">
        <v>3</v>
      </c>
      <c r="R22" s="44">
        <f>IF(P22=0,0,INT(19.191528*((100*P22-600)/100)^0.9))</f>
        <v>144</v>
      </c>
      <c r="S22" s="46">
        <f>I22+M22+R22</f>
        <v>378</v>
      </c>
    </row>
  </sheetData>
  <sheetProtection/>
  <mergeCells count="2">
    <mergeCell ref="A1:S1"/>
    <mergeCell ref="A2:S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140" zoomScaleNormal="140" workbookViewId="0" topLeftCell="A1">
      <selection activeCell="G18" sqref="G1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1.42187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0"/>
      <c r="X1" s="20"/>
      <c r="Y1" s="20"/>
    </row>
    <row r="2" spans="1:25" s="36" customFormat="1" ht="18.75" customHeight="1">
      <c r="A2" s="73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4" t="s">
        <v>12</v>
      </c>
      <c r="P4" s="75"/>
      <c r="Q4" s="75"/>
      <c r="R4" s="75"/>
      <c r="S4" s="75"/>
      <c r="T4" s="75"/>
      <c r="U4" s="76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19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s="69" t="s">
        <v>108</v>
      </c>
      <c r="C6" s="69" t="s">
        <v>109</v>
      </c>
      <c r="D6" s="69" t="s">
        <v>110</v>
      </c>
      <c r="E6" s="70">
        <v>2013</v>
      </c>
      <c r="G6" s="10">
        <v>9.91</v>
      </c>
      <c r="H6" s="25" t="s">
        <v>3</v>
      </c>
      <c r="I6" s="15">
        <f>IF(G6=0,0,INT(6.30895*((1460-(G6*100))/100)^2.5))</f>
        <v>300</v>
      </c>
      <c r="K6" s="5">
        <v>3.77</v>
      </c>
      <c r="L6" s="24" t="s">
        <v>3</v>
      </c>
      <c r="M6" s="15">
        <f>IF(K6=0,0,INT(136.081575*((100*K6-130)/100)^1.1))</f>
        <v>367</v>
      </c>
      <c r="P6" s="24" t="s">
        <v>3</v>
      </c>
      <c r="Q6" s="15">
        <f>IF(O6=0,0,INT(82.491673*((100*O6-178)/100)^0.9))</f>
        <v>0</v>
      </c>
      <c r="S6" s="5">
        <v>36.04</v>
      </c>
      <c r="T6" s="24" t="s">
        <v>3</v>
      </c>
      <c r="U6" s="15">
        <f>IF(S6=0,0,INT(19.191528*((100*S6-600)/100)^0.9))</f>
        <v>410</v>
      </c>
      <c r="V6" s="23">
        <f>I6+M6+Q6+U6</f>
        <v>1077</v>
      </c>
      <c r="W6"/>
      <c r="X6"/>
      <c r="Z6" s="19"/>
    </row>
    <row r="7" spans="1:26" ht="12">
      <c r="A7" s="13">
        <v>2</v>
      </c>
      <c r="B7" s="69" t="s">
        <v>102</v>
      </c>
      <c r="C7" s="69" t="s">
        <v>103</v>
      </c>
      <c r="D7" s="69" t="s">
        <v>39</v>
      </c>
      <c r="E7" s="70">
        <v>2013</v>
      </c>
      <c r="F7" s="41"/>
      <c r="G7" s="42">
        <v>9.91</v>
      </c>
      <c r="H7" s="25" t="s">
        <v>3</v>
      </c>
      <c r="I7" s="15">
        <f>IF(G7=0,0,INT(6.30895*((1460-(G7*100))/100)^2.5))</f>
        <v>300</v>
      </c>
      <c r="J7" s="45"/>
      <c r="K7" s="42">
        <v>3.32</v>
      </c>
      <c r="L7" s="24" t="s">
        <v>3</v>
      </c>
      <c r="M7" s="15">
        <f>IF(K7=0,0,INT(136.081575*((100*K7-130)/100)^1.1))</f>
        <v>294</v>
      </c>
      <c r="N7" s="44"/>
      <c r="O7" s="49"/>
      <c r="P7" s="24" t="s">
        <v>3</v>
      </c>
      <c r="Q7" s="15">
        <f>IF(O7=0,0,INT(82.491673*((100*O7-178)/100)^0.9))</f>
        <v>0</v>
      </c>
      <c r="R7" s="44"/>
      <c r="S7" s="42">
        <v>21.99</v>
      </c>
      <c r="T7" s="24" t="s">
        <v>3</v>
      </c>
      <c r="U7" s="15">
        <f>IF(S7=0,0,INT(19.191528*((100*S7-600)/100)^0.9))</f>
        <v>232</v>
      </c>
      <c r="V7" s="23">
        <f>I7+M7+Q7+U7</f>
        <v>826</v>
      </c>
      <c r="W7"/>
      <c r="X7"/>
      <c r="Z7" s="19"/>
    </row>
    <row r="8" spans="1:26" ht="12">
      <c r="A8" s="13">
        <v>3</v>
      </c>
      <c r="B8" s="69" t="s">
        <v>104</v>
      </c>
      <c r="C8" s="69" t="s">
        <v>35</v>
      </c>
      <c r="D8" s="69" t="s">
        <v>92</v>
      </c>
      <c r="E8" s="70">
        <v>2013</v>
      </c>
      <c r="F8" s="45"/>
      <c r="G8" s="42">
        <v>11.07</v>
      </c>
      <c r="H8" s="25" t="s">
        <v>3</v>
      </c>
      <c r="I8" s="15">
        <f>IF(G8=0,0,INT(6.30895*((1460-(G8*100))/100)^2.5))</f>
        <v>147</v>
      </c>
      <c r="J8" s="45"/>
      <c r="K8" s="42">
        <v>3.24</v>
      </c>
      <c r="L8" s="24" t="s">
        <v>3</v>
      </c>
      <c r="M8" s="15">
        <f>IF(K8=0,0,INT(136.081575*((100*K8-130)/100)^1.1))</f>
        <v>282</v>
      </c>
      <c r="N8" s="44"/>
      <c r="O8" s="49"/>
      <c r="P8" s="24" t="s">
        <v>3</v>
      </c>
      <c r="Q8" s="15">
        <f>IF(O8=0,0,INT(82.491673*((100*O8-178)/100)^0.9))</f>
        <v>0</v>
      </c>
      <c r="R8" s="44"/>
      <c r="S8" s="42">
        <v>27.26</v>
      </c>
      <c r="T8" s="24" t="s">
        <v>3</v>
      </c>
      <c r="U8" s="15">
        <f>IF(S8=0,0,INT(19.191528*((100*S8-600)/100)^0.9))</f>
        <v>300</v>
      </c>
      <c r="V8" s="23">
        <f>I8+M8+Q8+U8</f>
        <v>729</v>
      </c>
      <c r="W8"/>
      <c r="X8"/>
      <c r="Z8" s="19"/>
    </row>
    <row r="9" spans="1:26" ht="12">
      <c r="A9" s="13">
        <v>4</v>
      </c>
      <c r="B9" s="69" t="s">
        <v>173</v>
      </c>
      <c r="C9" s="69" t="s">
        <v>174</v>
      </c>
      <c r="D9" s="69" t="s">
        <v>92</v>
      </c>
      <c r="E9" s="70">
        <v>2013</v>
      </c>
      <c r="G9" s="14">
        <v>10.37</v>
      </c>
      <c r="H9" s="25" t="s">
        <v>3</v>
      </c>
      <c r="I9" s="15">
        <f>IF(G9=0,0,INT(6.30895*((1460-(G9*100))/100)^2.5))</f>
        <v>232</v>
      </c>
      <c r="J9" s="33"/>
      <c r="K9" s="14">
        <v>3.09</v>
      </c>
      <c r="L9" s="24" t="s">
        <v>3</v>
      </c>
      <c r="M9" s="15">
        <f>IF(K9=0,0,INT(136.081575*((100*K9-130)/100)^1.1))</f>
        <v>258</v>
      </c>
      <c r="N9" s="15"/>
      <c r="O9" s="29"/>
      <c r="P9" s="24" t="s">
        <v>3</v>
      </c>
      <c r="Q9" s="15">
        <f>IF(O9=0,0,INT(82.491673*((100*O9-178)/100)^0.9))</f>
        <v>0</v>
      </c>
      <c r="R9" s="15"/>
      <c r="S9" s="14">
        <v>21.59</v>
      </c>
      <c r="T9" s="24" t="s">
        <v>3</v>
      </c>
      <c r="U9" s="15">
        <f>IF(S9=0,0,INT(19.191528*((100*S9-600)/100)^0.9))</f>
        <v>227</v>
      </c>
      <c r="V9" s="23">
        <f>I9+M9+Q9+U9</f>
        <v>717</v>
      </c>
      <c r="W9"/>
      <c r="X9" s="16" t="s">
        <v>5</v>
      </c>
      <c r="Z9" s="19"/>
    </row>
    <row r="10" spans="1:26" ht="12">
      <c r="A10" s="13">
        <v>5</v>
      </c>
      <c r="B10" s="69" t="s">
        <v>98</v>
      </c>
      <c r="C10" s="69" t="s">
        <v>99</v>
      </c>
      <c r="D10" s="69" t="s">
        <v>44</v>
      </c>
      <c r="E10" s="70">
        <v>2013</v>
      </c>
      <c r="F10" s="45"/>
      <c r="G10" s="42">
        <v>10.53</v>
      </c>
      <c r="H10" s="25" t="s">
        <v>3</v>
      </c>
      <c r="I10" s="15">
        <f>IF(G10=0,0,INT(6.30895*((1460-(G10*100))/100)^2.5))</f>
        <v>210</v>
      </c>
      <c r="J10" s="45"/>
      <c r="K10" s="42">
        <v>3.18</v>
      </c>
      <c r="L10" s="24" t="s">
        <v>3</v>
      </c>
      <c r="M10" s="15">
        <f>IF(K10=0,0,INT(136.081575*((100*K10-130)/100)^1.1))</f>
        <v>272</v>
      </c>
      <c r="N10" s="44"/>
      <c r="O10" s="49"/>
      <c r="P10" s="24" t="s">
        <v>3</v>
      </c>
      <c r="Q10" s="15">
        <f>IF(O10=0,0,INT(82.491673*((100*O10-178)/100)^0.9))</f>
        <v>0</v>
      </c>
      <c r="R10" s="44"/>
      <c r="S10" s="42">
        <v>21.1</v>
      </c>
      <c r="T10" s="24" t="s">
        <v>3</v>
      </c>
      <c r="U10" s="15">
        <f>IF(S10=0,0,INT(19.191528*((100*S10-600)/100)^0.9))</f>
        <v>220</v>
      </c>
      <c r="V10" s="23">
        <f>I10+M10+Q10+U10</f>
        <v>702</v>
      </c>
      <c r="W10"/>
      <c r="X10"/>
      <c r="Z10" s="19"/>
    </row>
    <row r="11" spans="1:24" ht="12">
      <c r="A11" s="13">
        <v>6</v>
      </c>
      <c r="B11" s="69" t="s">
        <v>106</v>
      </c>
      <c r="C11" s="69" t="s">
        <v>107</v>
      </c>
      <c r="D11" s="69" t="s">
        <v>92</v>
      </c>
      <c r="E11" s="70">
        <v>2013</v>
      </c>
      <c r="F11" s="45"/>
      <c r="G11" s="42">
        <v>10.27</v>
      </c>
      <c r="H11" s="25" t="s">
        <v>3</v>
      </c>
      <c r="I11" s="15">
        <f>IF(G11=0,0,INT(6.30895*((1460-(G11*100))/100)^2.5))</f>
        <v>246</v>
      </c>
      <c r="J11" s="45"/>
      <c r="K11" s="42">
        <v>3.08</v>
      </c>
      <c r="L11" s="24" t="s">
        <v>3</v>
      </c>
      <c r="M11" s="15">
        <f>IF(K11=0,0,INT(136.081575*((100*K11-130)/100)^1.1))</f>
        <v>256</v>
      </c>
      <c r="N11" s="44"/>
      <c r="O11" s="49"/>
      <c r="P11" s="24" t="s">
        <v>3</v>
      </c>
      <c r="Q11" s="15">
        <f>IF(O11=0,0,INT(82.491673*((100*O11-178)/100)^0.9))</f>
        <v>0</v>
      </c>
      <c r="R11" s="44"/>
      <c r="S11" s="42">
        <v>18.66</v>
      </c>
      <c r="T11" s="24" t="s">
        <v>3</v>
      </c>
      <c r="U11" s="15">
        <f>IF(S11=0,0,INT(19.191528*((100*S11-600)/100)^0.9))</f>
        <v>188</v>
      </c>
      <c r="V11" s="23">
        <f>I11+M11+Q11+U11</f>
        <v>690</v>
      </c>
      <c r="W11" s="3"/>
      <c r="X11" s="3"/>
    </row>
    <row r="12" spans="1:26" ht="12">
      <c r="A12" s="13">
        <v>7</v>
      </c>
      <c r="B12" s="69" t="s">
        <v>175</v>
      </c>
      <c r="C12" s="69" t="s">
        <v>176</v>
      </c>
      <c r="D12" s="69" t="s">
        <v>110</v>
      </c>
      <c r="E12" s="70">
        <v>2013</v>
      </c>
      <c r="F12" s="33"/>
      <c r="G12" s="14">
        <v>11.14</v>
      </c>
      <c r="H12" s="25" t="s">
        <v>3</v>
      </c>
      <c r="I12" s="15">
        <f>IF(G12=0,0,INT(6.30895*((1460-(G12*100))/100)^2.5))</f>
        <v>140</v>
      </c>
      <c r="J12" s="33"/>
      <c r="K12" s="14">
        <v>2.84</v>
      </c>
      <c r="L12" s="24" t="s">
        <v>3</v>
      </c>
      <c r="M12" s="15">
        <f>IF(K12=0,0,INT(136.081575*((100*K12-130)/100)^1.1))</f>
        <v>218</v>
      </c>
      <c r="N12" s="15"/>
      <c r="O12" s="29"/>
      <c r="P12" s="24" t="s">
        <v>3</v>
      </c>
      <c r="Q12" s="15">
        <f>IF(O12=0,0,INT(82.491673*((100*O12-178)/100)^0.9))</f>
        <v>0</v>
      </c>
      <c r="R12" s="15"/>
      <c r="S12" s="14">
        <v>24.72</v>
      </c>
      <c r="T12" s="24" t="s">
        <v>3</v>
      </c>
      <c r="U12" s="15">
        <f>IF(S12=0,0,INT(19.191528*((100*S12-600)/100)^0.9))</f>
        <v>268</v>
      </c>
      <c r="V12" s="23">
        <f>I12+M12+Q12+U12</f>
        <v>626</v>
      </c>
      <c r="W12"/>
      <c r="X12"/>
      <c r="Z12" s="19"/>
    </row>
    <row r="13" spans="1:26" ht="12">
      <c r="A13" s="13">
        <v>8</v>
      </c>
      <c r="B13" s="69" t="s">
        <v>35</v>
      </c>
      <c r="C13" s="69" t="s">
        <v>78</v>
      </c>
      <c r="D13" s="69" t="s">
        <v>92</v>
      </c>
      <c r="E13" s="70">
        <v>2013</v>
      </c>
      <c r="F13" s="45"/>
      <c r="G13" s="42">
        <v>10.72</v>
      </c>
      <c r="H13" s="25" t="s">
        <v>3</v>
      </c>
      <c r="I13" s="15">
        <f>IF(G13=0,0,INT(6.30895*((1460-(G13*100))/100)^2.5))</f>
        <v>187</v>
      </c>
      <c r="J13" s="45"/>
      <c r="K13" s="42">
        <v>2.79</v>
      </c>
      <c r="L13" s="24" t="s">
        <v>3</v>
      </c>
      <c r="M13" s="15">
        <f>IF(K13=0,0,INT(136.081575*((100*K13-130)/100)^1.1))</f>
        <v>211</v>
      </c>
      <c r="N13" s="44"/>
      <c r="O13" s="49"/>
      <c r="P13" s="24" t="s">
        <v>3</v>
      </c>
      <c r="Q13" s="15">
        <f>IF(O13=0,0,INT(82.491673*((100*O13-178)/100)^0.9))</f>
        <v>0</v>
      </c>
      <c r="R13" s="44"/>
      <c r="S13" s="42">
        <v>17.54</v>
      </c>
      <c r="T13" s="24" t="s">
        <v>3</v>
      </c>
      <c r="U13" s="15">
        <f>IF(S13=0,0,INT(19.191528*((100*S13-600)/100)^0.9))</f>
        <v>173</v>
      </c>
      <c r="V13" s="23">
        <f>I13+M13+Q13+U13</f>
        <v>571</v>
      </c>
      <c r="W13"/>
      <c r="X13"/>
      <c r="Z13" s="19"/>
    </row>
    <row r="14" spans="1:26" ht="12">
      <c r="A14" s="13">
        <v>9</v>
      </c>
      <c r="B14" s="69" t="s">
        <v>100</v>
      </c>
      <c r="C14" s="69" t="s">
        <v>35</v>
      </c>
      <c r="D14" s="69" t="s">
        <v>37</v>
      </c>
      <c r="E14" s="70">
        <v>2013</v>
      </c>
      <c r="F14" s="45"/>
      <c r="G14" s="42">
        <v>12.17</v>
      </c>
      <c r="H14" s="25" t="s">
        <v>3</v>
      </c>
      <c r="I14" s="15">
        <f>IF(G14=0,0,INT(6.30895*((1460-(G14*100))/100)^2.5))</f>
        <v>58</v>
      </c>
      <c r="J14" s="45"/>
      <c r="K14" s="42">
        <v>2.86</v>
      </c>
      <c r="L14" s="24" t="s">
        <v>3</v>
      </c>
      <c r="M14" s="15">
        <f>IF(K14=0,0,INT(136.081575*((100*K14-130)/100)^1.1))</f>
        <v>221</v>
      </c>
      <c r="N14" s="44"/>
      <c r="O14" s="49"/>
      <c r="P14" s="24" t="s">
        <v>3</v>
      </c>
      <c r="Q14" s="15">
        <f>IF(O14=0,0,INT(82.491673*((100*O14-178)/100)^0.9))</f>
        <v>0</v>
      </c>
      <c r="R14" s="44"/>
      <c r="S14" s="42">
        <v>17.69</v>
      </c>
      <c r="T14" s="24" t="s">
        <v>3</v>
      </c>
      <c r="U14" s="15">
        <f>IF(S14=0,0,INT(19.191528*((100*S14-600)/100)^0.9))</f>
        <v>175</v>
      </c>
      <c r="V14" s="23">
        <f>I14+M14+Q14+U14</f>
        <v>454</v>
      </c>
      <c r="W14"/>
      <c r="X14"/>
      <c r="Z14" s="19"/>
    </row>
    <row r="15" spans="1:26" ht="12">
      <c r="A15" s="13">
        <v>10</v>
      </c>
      <c r="B15" s="69" t="s">
        <v>100</v>
      </c>
      <c r="C15" s="69" t="s">
        <v>101</v>
      </c>
      <c r="D15" s="69" t="s">
        <v>37</v>
      </c>
      <c r="E15" s="70">
        <v>2013</v>
      </c>
      <c r="F15" s="33"/>
      <c r="G15" s="14">
        <v>12.23</v>
      </c>
      <c r="H15" s="25" t="s">
        <v>3</v>
      </c>
      <c r="I15" s="15">
        <f>IF(G15=0,0,INT(6.30895*((1460-(G15*100))/100)^2.5))</f>
        <v>54</v>
      </c>
      <c r="J15" s="33"/>
      <c r="K15" s="14">
        <v>2.72</v>
      </c>
      <c r="L15" s="24" t="s">
        <v>3</v>
      </c>
      <c r="M15" s="15">
        <f>IF(K15=0,0,INT(136.081575*((100*K15-130)/100)^1.1))</f>
        <v>200</v>
      </c>
      <c r="N15" s="15"/>
      <c r="O15" s="29"/>
      <c r="P15" s="24" t="s">
        <v>3</v>
      </c>
      <c r="Q15" s="15">
        <f>IF(O15=0,0,INT(82.491673*((100*O15-178)/100)^0.9))</f>
        <v>0</v>
      </c>
      <c r="R15" s="15"/>
      <c r="S15" s="14">
        <v>19.46</v>
      </c>
      <c r="T15" s="24" t="s">
        <v>3</v>
      </c>
      <c r="U15" s="15">
        <f>IF(S15=0,0,INT(19.191528*((100*S15-600)/100)^0.9))</f>
        <v>199</v>
      </c>
      <c r="V15" s="23">
        <f>I15+M15+Q15+U15</f>
        <v>453</v>
      </c>
      <c r="W15"/>
      <c r="X15"/>
      <c r="Z15" s="19"/>
    </row>
    <row r="16" spans="1:26" ht="12">
      <c r="A16" s="13">
        <v>11</v>
      </c>
      <c r="B16" s="69" t="s">
        <v>144</v>
      </c>
      <c r="C16" s="69" t="s">
        <v>178</v>
      </c>
      <c r="D16" s="69" t="s">
        <v>39</v>
      </c>
      <c r="E16" s="70">
        <v>2013</v>
      </c>
      <c r="F16" s="34"/>
      <c r="G16" s="14">
        <v>12.45</v>
      </c>
      <c r="H16" s="25" t="s">
        <v>3</v>
      </c>
      <c r="I16" s="15">
        <f>IF(G16=0,0,INT(6.30895*((1460-(G16*100))/100)^2.5))</f>
        <v>42</v>
      </c>
      <c r="J16" s="33"/>
      <c r="K16" s="14">
        <v>2.4</v>
      </c>
      <c r="L16" s="24" t="s">
        <v>3</v>
      </c>
      <c r="M16" s="15">
        <f>IF(K16=0,0,INT(136.081575*((100*K16-130)/100)^1.1))</f>
        <v>151</v>
      </c>
      <c r="N16" s="15"/>
      <c r="O16" s="29"/>
      <c r="P16" s="24" t="s">
        <v>3</v>
      </c>
      <c r="Q16" s="15">
        <f>IF(O16=0,0,INT(82.491673*((100*O16-178)/100)^0.9))</f>
        <v>0</v>
      </c>
      <c r="R16" s="15"/>
      <c r="S16" s="14">
        <v>7.6</v>
      </c>
      <c r="T16" s="24" t="s">
        <v>3</v>
      </c>
      <c r="U16" s="15">
        <f>IF(S16=0,0,INT(19.191528*((100*S16-600)/100)^0.9))</f>
        <v>29</v>
      </c>
      <c r="V16" s="23">
        <f>I16+M16+Q16+U16</f>
        <v>222</v>
      </c>
      <c r="W16"/>
      <c r="X16"/>
      <c r="Z16" s="19"/>
    </row>
    <row r="17" spans="1:22" ht="12">
      <c r="A17" s="13">
        <v>12</v>
      </c>
      <c r="B17" s="69" t="s">
        <v>105</v>
      </c>
      <c r="C17" s="69" t="s">
        <v>177</v>
      </c>
      <c r="D17" s="69" t="s">
        <v>110</v>
      </c>
      <c r="E17" s="70">
        <v>2013</v>
      </c>
      <c r="F17" s="45"/>
      <c r="G17" s="42">
        <v>13.37</v>
      </c>
      <c r="H17" s="25" t="s">
        <v>3</v>
      </c>
      <c r="I17" s="15">
        <f>IF(G17=0,0,INT(6.30895*((1460-(G17*100))/100)^2.5))</f>
        <v>10</v>
      </c>
      <c r="J17" s="45"/>
      <c r="K17" s="42">
        <v>0</v>
      </c>
      <c r="L17" s="24" t="s">
        <v>3</v>
      </c>
      <c r="M17" s="15">
        <f>IF(K17=0,0,INT(136.081575*((100*K17-130)/100)^1.1))</f>
        <v>0</v>
      </c>
      <c r="N17" s="44"/>
      <c r="O17" s="49"/>
      <c r="P17" s="24" t="s">
        <v>3</v>
      </c>
      <c r="Q17" s="15">
        <f>IF(O17=0,0,INT(82.491673*((100*O17-178)/100)^0.9))</f>
        <v>0</v>
      </c>
      <c r="R17" s="44"/>
      <c r="S17" s="42">
        <v>18.53</v>
      </c>
      <c r="T17" s="24" t="s">
        <v>3</v>
      </c>
      <c r="U17" s="15">
        <f>IF(S17=0,0,INT(19.191528*((100*S17-600)/100)^0.9))</f>
        <v>186</v>
      </c>
      <c r="V17" s="23">
        <f>I17+M17+Q17+U17</f>
        <v>196</v>
      </c>
    </row>
    <row r="18" spans="1:22" ht="12">
      <c r="A18" s="13">
        <v>13</v>
      </c>
      <c r="B18" s="69" t="s">
        <v>111</v>
      </c>
      <c r="C18" s="69" t="s">
        <v>42</v>
      </c>
      <c r="D18" s="69" t="s">
        <v>44</v>
      </c>
      <c r="E18" s="70">
        <v>2013</v>
      </c>
      <c r="G18" s="67">
        <v>13.17</v>
      </c>
      <c r="H18" s="25" t="s">
        <v>3</v>
      </c>
      <c r="I18" s="15">
        <f>IF(G18=0,0,INT(6.30895*((1460-(G18*100))/100)^2.5))</f>
        <v>15</v>
      </c>
      <c r="K18" s="5">
        <v>1.97</v>
      </c>
      <c r="L18" s="24" t="s">
        <v>3</v>
      </c>
      <c r="M18" s="15">
        <f>IF(K18=0,0,INT(136.081575*((100*K18-130)/100)^1.1))</f>
        <v>87</v>
      </c>
      <c r="P18" s="24" t="s">
        <v>3</v>
      </c>
      <c r="Q18" s="15">
        <f>IF(O18=0,0,INT(82.491673*((100*O18-178)/100)^0.9))</f>
        <v>0</v>
      </c>
      <c r="S18" s="5">
        <v>9.23</v>
      </c>
      <c r="T18" s="24" t="s">
        <v>3</v>
      </c>
      <c r="U18" s="15">
        <f>IF(S18=0,0,INT(19.191528*((100*S18-600)/100)^0.9))</f>
        <v>55</v>
      </c>
      <c r="V18" s="23">
        <f>I18+M18+Q18+U18</f>
        <v>157</v>
      </c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140" zoomScaleNormal="140" workbookViewId="0" topLeftCell="A1">
      <selection activeCell="G6" sqref="G6:G19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1.42187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0"/>
      <c r="X1" s="20"/>
      <c r="Y1" s="20"/>
    </row>
    <row r="2" spans="1:25" s="36" customFormat="1" ht="18.75" customHeight="1">
      <c r="A2" s="73" t="s">
        <v>17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4" t="s">
        <v>12</v>
      </c>
      <c r="P4" s="75"/>
      <c r="Q4" s="75"/>
      <c r="R4" s="75"/>
      <c r="S4" s="75"/>
      <c r="T4" s="75"/>
      <c r="U4" s="76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19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s="4" t="s">
        <v>208</v>
      </c>
      <c r="C6" s="4" t="s">
        <v>209</v>
      </c>
      <c r="D6" s="4" t="s">
        <v>196</v>
      </c>
      <c r="E6" s="7">
        <v>2012</v>
      </c>
      <c r="G6" s="67">
        <v>10.06</v>
      </c>
      <c r="H6" s="43" t="s">
        <v>3</v>
      </c>
      <c r="I6" s="44">
        <f>IF(G6=0,0,INT(6.30895*((1460-(G6*100))/100)^2.5))</f>
        <v>277</v>
      </c>
      <c r="K6" s="5">
        <v>3.17</v>
      </c>
      <c r="L6" s="43" t="s">
        <v>3</v>
      </c>
      <c r="M6" s="44">
        <f>IF(K6=0,0,INT(136.081575*((100*K6-130)/100)^1.1))</f>
        <v>270</v>
      </c>
      <c r="P6" s="43" t="s">
        <v>3</v>
      </c>
      <c r="Q6" s="44">
        <f>IF(O6=0,0,INT(82.491673*((100*O6-178)/100)^0.9))</f>
        <v>0</v>
      </c>
      <c r="S6" s="77">
        <v>19.9</v>
      </c>
      <c r="T6" s="43" t="s">
        <v>3</v>
      </c>
      <c r="U6" s="44">
        <f>IF(S6=0,0,INT(19.191528*((100*S6-600)/100)^0.9))</f>
        <v>205</v>
      </c>
      <c r="V6" s="46">
        <f>I6+M6+Q6+U6</f>
        <v>752</v>
      </c>
      <c r="W6"/>
      <c r="X6"/>
      <c r="Z6" s="19"/>
    </row>
    <row r="7" spans="1:26" ht="12">
      <c r="A7" s="13">
        <v>2</v>
      </c>
      <c r="B7" s="69" t="s">
        <v>58</v>
      </c>
      <c r="C7" s="69" t="s">
        <v>59</v>
      </c>
      <c r="D7" s="69" t="s">
        <v>37</v>
      </c>
      <c r="E7" s="70">
        <v>2012</v>
      </c>
      <c r="G7" s="67">
        <v>10.74</v>
      </c>
      <c r="H7" s="43" t="s">
        <v>3</v>
      </c>
      <c r="I7" s="44">
        <f>IF(G7=0,0,INT(6.30895*((1460-(G7*100))/100)^2.5))</f>
        <v>184</v>
      </c>
      <c r="K7" s="5">
        <v>3.13</v>
      </c>
      <c r="L7" s="43" t="s">
        <v>3</v>
      </c>
      <c r="M7" s="44">
        <f>IF(K7=0,0,INT(136.081575*((100*K7-130)/100)^1.1))</f>
        <v>264</v>
      </c>
      <c r="P7" s="43" t="s">
        <v>3</v>
      </c>
      <c r="Q7" s="44">
        <f>IF(O7=0,0,INT(82.491673*((100*O7-178)/100)^0.9))</f>
        <v>0</v>
      </c>
      <c r="S7" s="5">
        <v>27.51</v>
      </c>
      <c r="T7" s="43" t="s">
        <v>3</v>
      </c>
      <c r="U7" s="44">
        <f>IF(S7=0,0,INT(19.191528*((100*S7-600)/100)^0.9))</f>
        <v>303</v>
      </c>
      <c r="V7" s="46">
        <f>I7+M7+Q7+U7</f>
        <v>751</v>
      </c>
      <c r="W7"/>
      <c r="X7"/>
      <c r="Z7" s="19"/>
    </row>
    <row r="8" spans="1:26" ht="12">
      <c r="A8" s="13">
        <v>3</v>
      </c>
      <c r="B8" s="69" t="s">
        <v>36</v>
      </c>
      <c r="C8" s="69" t="s">
        <v>77</v>
      </c>
      <c r="D8" s="69" t="s">
        <v>92</v>
      </c>
      <c r="E8" s="70">
        <v>2012</v>
      </c>
      <c r="F8" s="45"/>
      <c r="G8" s="42">
        <v>10.69</v>
      </c>
      <c r="H8" s="43" t="s">
        <v>3</v>
      </c>
      <c r="I8" s="44">
        <f>IF(G8=0,0,INT(6.30895*((1460-(G8*100))/100)^2.5))</f>
        <v>190</v>
      </c>
      <c r="J8" s="45"/>
      <c r="K8" s="42">
        <v>3.12</v>
      </c>
      <c r="L8" s="43" t="s">
        <v>3</v>
      </c>
      <c r="M8" s="44">
        <f>IF(K8=0,0,INT(136.081575*((100*K8-130)/100)^1.1))</f>
        <v>262</v>
      </c>
      <c r="N8" s="44"/>
      <c r="O8" s="49"/>
      <c r="P8" s="43" t="s">
        <v>3</v>
      </c>
      <c r="Q8" s="44">
        <f>IF(O8=0,0,INT(82.491673*((100*O8-178)/100)^0.9))</f>
        <v>0</v>
      </c>
      <c r="R8" s="44"/>
      <c r="S8" s="42">
        <v>25.87</v>
      </c>
      <c r="T8" s="43" t="s">
        <v>3</v>
      </c>
      <c r="U8" s="44">
        <f>IF(S8=0,0,INT(19.191528*((100*S8-600)/100)^0.9))</f>
        <v>282</v>
      </c>
      <c r="V8" s="46">
        <f>I8+M8+Q8+U8</f>
        <v>734</v>
      </c>
      <c r="W8"/>
      <c r="X8"/>
      <c r="Z8" s="19"/>
    </row>
    <row r="9" spans="1:26" ht="12">
      <c r="A9" s="13">
        <v>4</v>
      </c>
      <c r="B9" s="69" t="s">
        <v>75</v>
      </c>
      <c r="C9" s="69" t="s">
        <v>76</v>
      </c>
      <c r="D9" s="69" t="s">
        <v>92</v>
      </c>
      <c r="E9" s="70">
        <v>2012</v>
      </c>
      <c r="F9" s="45"/>
      <c r="G9" s="42">
        <v>10.49</v>
      </c>
      <c r="H9" s="43" t="s">
        <v>3</v>
      </c>
      <c r="I9" s="44">
        <f>IF(G9=0,0,INT(6.30895*((1460-(G9*100))/100)^2.5))</f>
        <v>216</v>
      </c>
      <c r="J9" s="45"/>
      <c r="K9" s="42">
        <v>3.14</v>
      </c>
      <c r="L9" s="43" t="s">
        <v>3</v>
      </c>
      <c r="M9" s="44">
        <f>IF(K9=0,0,INT(136.081575*((100*K9-130)/100)^1.1))</f>
        <v>266</v>
      </c>
      <c r="N9" s="44"/>
      <c r="O9" s="49"/>
      <c r="P9" s="43" t="s">
        <v>3</v>
      </c>
      <c r="Q9" s="44">
        <f>IF(O9=0,0,INT(82.491673*((100*O9-178)/100)^0.9))</f>
        <v>0</v>
      </c>
      <c r="R9" s="44"/>
      <c r="S9" s="42">
        <v>22.21</v>
      </c>
      <c r="T9" s="43" t="s">
        <v>3</v>
      </c>
      <c r="U9" s="44">
        <f>IF(S9=0,0,INT(19.191528*((100*S9-600)/100)^0.9))</f>
        <v>235</v>
      </c>
      <c r="V9" s="46">
        <f>I9+M9+Q9+U9</f>
        <v>717</v>
      </c>
      <c r="W9"/>
      <c r="X9"/>
      <c r="Z9" s="19"/>
    </row>
    <row r="10" spans="1:24" ht="12">
      <c r="A10" s="13">
        <v>5</v>
      </c>
      <c r="B10" s="4" t="s">
        <v>200</v>
      </c>
      <c r="C10" s="4" t="s">
        <v>201</v>
      </c>
      <c r="D10" s="4" t="s">
        <v>197</v>
      </c>
      <c r="E10" s="7">
        <v>2012</v>
      </c>
      <c r="G10" s="67">
        <v>11.41</v>
      </c>
      <c r="H10" s="43" t="s">
        <v>3</v>
      </c>
      <c r="I10" s="44">
        <f>IF(G10=0,0,INT(6.30895*((1460-(G10*100))/100)^2.5))</f>
        <v>114</v>
      </c>
      <c r="K10" s="5">
        <v>3.21</v>
      </c>
      <c r="L10" s="43" t="s">
        <v>3</v>
      </c>
      <c r="M10" s="44">
        <f>IF(K10=0,0,INT(136.081575*((100*K10-130)/100)^1.1))</f>
        <v>277</v>
      </c>
      <c r="P10" s="43" t="s">
        <v>3</v>
      </c>
      <c r="Q10" s="44">
        <f>IF(O10=0,0,INT(82.491673*((100*O10-178)/100)^0.9))</f>
        <v>0</v>
      </c>
      <c r="S10" s="5">
        <v>26.67</v>
      </c>
      <c r="T10" s="43" t="s">
        <v>3</v>
      </c>
      <c r="U10" s="44">
        <f>IF(S10=0,0,INT(19.191528*((100*S10-600)/100)^0.9))</f>
        <v>293</v>
      </c>
      <c r="V10" s="46">
        <f>I10+M10+Q10+U10</f>
        <v>684</v>
      </c>
      <c r="W10" s="3"/>
      <c r="X10" s="3"/>
    </row>
    <row r="11" spans="1:24" ht="12">
      <c r="A11" s="13">
        <v>6</v>
      </c>
      <c r="B11" s="4" t="s">
        <v>36</v>
      </c>
      <c r="C11" s="4" t="s">
        <v>204</v>
      </c>
      <c r="D11" s="4" t="s">
        <v>92</v>
      </c>
      <c r="E11" s="7">
        <v>2012</v>
      </c>
      <c r="G11" s="67">
        <v>10.54</v>
      </c>
      <c r="H11" s="43" t="s">
        <v>3</v>
      </c>
      <c r="I11" s="44">
        <f>IF(G11=0,0,INT(6.30895*((1460-(G11*100))/100)^2.5))</f>
        <v>209</v>
      </c>
      <c r="K11" s="5">
        <v>2.97</v>
      </c>
      <c r="L11" s="43" t="s">
        <v>3</v>
      </c>
      <c r="M11" s="44">
        <f>IF(K11=0,0,INT(136.081575*((100*K11-130)/100)^1.1))</f>
        <v>239</v>
      </c>
      <c r="P11" s="43" t="s">
        <v>3</v>
      </c>
      <c r="Q11" s="44">
        <f>IF(O11=0,0,INT(82.491673*((100*O11-178)/100)^0.9))</f>
        <v>0</v>
      </c>
      <c r="S11" s="5">
        <v>19.26</v>
      </c>
      <c r="T11" s="43" t="s">
        <v>3</v>
      </c>
      <c r="U11" s="44">
        <f>IF(S11=0,0,INT(19.191528*((100*S11-600)/100)^0.9))</f>
        <v>196</v>
      </c>
      <c r="V11" s="46">
        <f>I11+M11+Q11+U11</f>
        <v>644</v>
      </c>
      <c r="W11" s="3"/>
      <c r="X11" s="3"/>
    </row>
    <row r="12" spans="1:26" ht="12">
      <c r="A12" s="13">
        <v>7</v>
      </c>
      <c r="B12" s="69" t="s">
        <v>46</v>
      </c>
      <c r="C12" s="69" t="s">
        <v>70</v>
      </c>
      <c r="D12" s="69" t="s">
        <v>44</v>
      </c>
      <c r="E12" s="70">
        <v>2012</v>
      </c>
      <c r="G12" s="42">
        <v>10.62</v>
      </c>
      <c r="H12" s="43" t="s">
        <v>3</v>
      </c>
      <c r="I12" s="44">
        <f>IF(G12=0,0,INT(6.30895*((1460-(G12*100))/100)^2.5))</f>
        <v>199</v>
      </c>
      <c r="J12" s="45"/>
      <c r="K12" s="42">
        <v>2.93</v>
      </c>
      <c r="L12" s="43" t="s">
        <v>3</v>
      </c>
      <c r="M12" s="44">
        <f>IF(K12=0,0,INT(136.081575*((100*K12-130)/100)^1.1))</f>
        <v>232</v>
      </c>
      <c r="N12" s="44"/>
      <c r="O12" s="49"/>
      <c r="P12" s="43" t="s">
        <v>3</v>
      </c>
      <c r="Q12" s="44">
        <f>IF(O12=0,0,INT(82.491673*((100*O12-178)/100)^0.9))</f>
        <v>0</v>
      </c>
      <c r="R12" s="44"/>
      <c r="S12" s="42">
        <v>17.7</v>
      </c>
      <c r="T12" s="43" t="s">
        <v>3</v>
      </c>
      <c r="U12" s="44">
        <f>IF(S12=0,0,INT(19.191528*((100*S12-600)/100)^0.9))</f>
        <v>175</v>
      </c>
      <c r="V12" s="46">
        <f>I12+M12+Q12+U12</f>
        <v>606</v>
      </c>
      <c r="W12"/>
      <c r="X12"/>
      <c r="Z12" s="19"/>
    </row>
    <row r="13" spans="1:22" ht="12">
      <c r="A13" s="13">
        <v>8</v>
      </c>
      <c r="B13" s="69" t="s">
        <v>60</v>
      </c>
      <c r="C13" s="69" t="s">
        <v>61</v>
      </c>
      <c r="D13" s="69" t="s">
        <v>37</v>
      </c>
      <c r="E13" s="70">
        <v>2012</v>
      </c>
      <c r="F13" s="45"/>
      <c r="G13" s="42">
        <v>11.15</v>
      </c>
      <c r="H13" s="43" t="s">
        <v>3</v>
      </c>
      <c r="I13" s="44">
        <f>IF(G13=0,0,INT(6.30895*((1460-(G13*100))/100)^2.5))</f>
        <v>139</v>
      </c>
      <c r="J13" s="45"/>
      <c r="K13" s="42">
        <v>2.99</v>
      </c>
      <c r="L13" s="43" t="s">
        <v>3</v>
      </c>
      <c r="M13" s="44">
        <f>IF(K13=0,0,INT(136.081575*((100*K13-130)/100)^1.1))</f>
        <v>242</v>
      </c>
      <c r="N13" s="44"/>
      <c r="O13" s="49"/>
      <c r="P13" s="43" t="s">
        <v>3</v>
      </c>
      <c r="Q13" s="44">
        <f>IF(O13=0,0,INT(82.491673*((100*O13-178)/100)^0.9))</f>
        <v>0</v>
      </c>
      <c r="R13" s="44"/>
      <c r="S13" s="42">
        <v>20.42</v>
      </c>
      <c r="T13" s="43" t="s">
        <v>3</v>
      </c>
      <c r="U13" s="44">
        <f>IF(S13=0,0,INT(19.191528*((100*S13-600)/100)^0.9))</f>
        <v>211</v>
      </c>
      <c r="V13" s="46">
        <f>I13+M13+Q13+U13</f>
        <v>592</v>
      </c>
    </row>
    <row r="14" spans="1:22" ht="12">
      <c r="A14" s="13">
        <v>9</v>
      </c>
      <c r="B14" s="69" t="s">
        <v>170</v>
      </c>
      <c r="C14" s="69" t="s">
        <v>183</v>
      </c>
      <c r="D14" s="69" t="s">
        <v>92</v>
      </c>
      <c r="E14" s="70">
        <v>2012</v>
      </c>
      <c r="G14" s="67">
        <v>10.75</v>
      </c>
      <c r="H14" s="43" t="s">
        <v>3</v>
      </c>
      <c r="I14" s="44">
        <f>IF(G14=0,0,INT(6.30895*((1460-(G14*100))/100)^2.5))</f>
        <v>183</v>
      </c>
      <c r="K14" s="77">
        <v>2.9</v>
      </c>
      <c r="L14" s="43" t="s">
        <v>3</v>
      </c>
      <c r="M14" s="44">
        <f>IF(K14=0,0,INT(136.081575*((100*K14-130)/100)^1.1))</f>
        <v>228</v>
      </c>
      <c r="P14" s="43" t="s">
        <v>3</v>
      </c>
      <c r="Q14" s="44">
        <f>IF(O14=0,0,INT(82.491673*((100*O14-178)/100)^0.9))</f>
        <v>0</v>
      </c>
      <c r="S14" s="77">
        <v>16.3</v>
      </c>
      <c r="T14" s="43" t="s">
        <v>3</v>
      </c>
      <c r="U14" s="44">
        <f>IF(S14=0,0,INT(19.191528*((100*S14-600)/100)^0.9))</f>
        <v>156</v>
      </c>
      <c r="V14" s="46">
        <f>I14+M14+Q14+U14</f>
        <v>567</v>
      </c>
    </row>
    <row r="15" spans="1:22" ht="12">
      <c r="A15" s="13">
        <v>10</v>
      </c>
      <c r="B15" s="69" t="s">
        <v>112</v>
      </c>
      <c r="C15" s="69" t="s">
        <v>113</v>
      </c>
      <c r="D15" s="69" t="s">
        <v>37</v>
      </c>
      <c r="E15" s="70">
        <v>2012</v>
      </c>
      <c r="G15" s="42">
        <v>10.98</v>
      </c>
      <c r="H15" s="43" t="s">
        <v>3</v>
      </c>
      <c r="I15" s="44">
        <f>IF(G15=0,0,INT(6.30895*((1460-(G15*100))/100)^2.5))</f>
        <v>157</v>
      </c>
      <c r="J15" s="45"/>
      <c r="K15" s="42">
        <v>2.89</v>
      </c>
      <c r="L15" s="43" t="s">
        <v>3</v>
      </c>
      <c r="M15" s="44">
        <f>IF(K15=0,0,INT(136.081575*((100*K15-130)/100)^1.1))</f>
        <v>226</v>
      </c>
      <c r="N15" s="44"/>
      <c r="O15" s="49"/>
      <c r="P15" s="43" t="s">
        <v>3</v>
      </c>
      <c r="Q15" s="44">
        <f>IF(O15=0,0,INT(82.491673*((100*O15-178)/100)^0.9))</f>
        <v>0</v>
      </c>
      <c r="R15" s="44"/>
      <c r="S15" s="42">
        <v>16.69</v>
      </c>
      <c r="T15" s="43" t="s">
        <v>3</v>
      </c>
      <c r="U15" s="44">
        <f>IF(S15=0,0,INT(19.191528*((100*S15-600)/100)^0.9))</f>
        <v>161</v>
      </c>
      <c r="V15" s="46">
        <f>I15+M15+Q15+U15</f>
        <v>544</v>
      </c>
    </row>
    <row r="16" spans="1:22" ht="12">
      <c r="A16" s="13">
        <v>11</v>
      </c>
      <c r="B16" s="69" t="s">
        <v>179</v>
      </c>
      <c r="C16" s="69" t="s">
        <v>180</v>
      </c>
      <c r="D16" s="69" t="s">
        <v>110</v>
      </c>
      <c r="E16" s="70">
        <v>2012</v>
      </c>
      <c r="G16" s="42">
        <v>12.27</v>
      </c>
      <c r="H16" s="43" t="s">
        <v>3</v>
      </c>
      <c r="I16" s="44">
        <f>IF(G16=0,0,INT(6.30895*((1460-(G16*100))/100)^2.5))</f>
        <v>52</v>
      </c>
      <c r="J16" s="45"/>
      <c r="K16" s="42">
        <v>2.47</v>
      </c>
      <c r="L16" s="43" t="s">
        <v>3</v>
      </c>
      <c r="M16" s="44">
        <f>IF(K16=0,0,INT(136.081575*((100*K16-130)/100)^1.1))</f>
        <v>161</v>
      </c>
      <c r="N16" s="44"/>
      <c r="O16" s="49"/>
      <c r="P16" s="43" t="s">
        <v>3</v>
      </c>
      <c r="Q16" s="44">
        <f>IF(O16=0,0,INT(82.491673*((100*O16-178)/100)^0.9))</f>
        <v>0</v>
      </c>
      <c r="R16" s="44"/>
      <c r="S16" s="42">
        <v>24.24</v>
      </c>
      <c r="T16" s="43" t="s">
        <v>3</v>
      </c>
      <c r="U16" s="44">
        <f>IF(S16=0,0,INT(19.191528*((100*S16-600)/100)^0.9))</f>
        <v>261</v>
      </c>
      <c r="V16" s="46">
        <f>I16+M16+Q16+U16</f>
        <v>474</v>
      </c>
    </row>
    <row r="17" spans="1:22" ht="12">
      <c r="A17" s="7">
        <v>12</v>
      </c>
      <c r="B17" s="69" t="s">
        <v>181</v>
      </c>
      <c r="C17" s="69" t="s">
        <v>182</v>
      </c>
      <c r="D17" s="69" t="s">
        <v>39</v>
      </c>
      <c r="E17" s="70">
        <v>2012</v>
      </c>
      <c r="G17" s="67">
        <v>0</v>
      </c>
      <c r="H17" s="43" t="s">
        <v>3</v>
      </c>
      <c r="I17" s="44">
        <f>IF(G17=0,0,INT(6.30895*((1460-(G17*100))/100)^2.5))</f>
        <v>0</v>
      </c>
      <c r="K17" s="5">
        <v>3.12</v>
      </c>
      <c r="L17" s="43" t="s">
        <v>3</v>
      </c>
      <c r="M17" s="44">
        <f>IF(K17=0,0,INT(136.081575*((100*K17-130)/100)^1.1))</f>
        <v>262</v>
      </c>
      <c r="P17" s="43" t="s">
        <v>3</v>
      </c>
      <c r="Q17" s="44">
        <f>IF(O17=0,0,INT(82.491673*((100*O17-178)/100)^0.9))</f>
        <v>0</v>
      </c>
      <c r="S17" s="77">
        <v>17</v>
      </c>
      <c r="T17" s="43" t="s">
        <v>3</v>
      </c>
      <c r="U17" s="44">
        <f>IF(S17=0,0,INT(19.191528*((100*S17-600)/100)^0.9))</f>
        <v>166</v>
      </c>
      <c r="V17" s="46">
        <f>I17+M17+Q17+U17</f>
        <v>428</v>
      </c>
    </row>
    <row r="18" spans="1:22" ht="12">
      <c r="A18" s="7">
        <v>13</v>
      </c>
      <c r="B18" s="69" t="s">
        <v>34</v>
      </c>
      <c r="C18" s="69" t="s">
        <v>79</v>
      </c>
      <c r="D18" s="69" t="s">
        <v>110</v>
      </c>
      <c r="E18" s="70">
        <v>2012</v>
      </c>
      <c r="G18" s="67">
        <v>12.64</v>
      </c>
      <c r="H18" s="43" t="s">
        <v>3</v>
      </c>
      <c r="I18" s="44">
        <f>IF(G18=0,0,INT(6.30895*((1460-(G18*100))/100)^2.5))</f>
        <v>33</v>
      </c>
      <c r="K18" s="5">
        <v>2.38</v>
      </c>
      <c r="L18" s="43" t="s">
        <v>3</v>
      </c>
      <c r="M18" s="44">
        <f>IF(K18=0,0,INT(136.081575*((100*K18-130)/100)^1.1))</f>
        <v>148</v>
      </c>
      <c r="P18" s="43" t="s">
        <v>3</v>
      </c>
      <c r="Q18" s="44">
        <f>IF(O18=0,0,INT(82.491673*((100*O18-178)/100)^0.9))</f>
        <v>0</v>
      </c>
      <c r="S18" s="5">
        <v>21.42</v>
      </c>
      <c r="T18" s="43" t="s">
        <v>3</v>
      </c>
      <c r="U18" s="44">
        <f>IF(S18=0,0,INT(19.191528*((100*S18-600)/100)^0.9))</f>
        <v>225</v>
      </c>
      <c r="V18" s="46">
        <f>I18+M18+Q18+U18</f>
        <v>406</v>
      </c>
    </row>
    <row r="19" spans="1:22" ht="12">
      <c r="A19" s="7">
        <v>14</v>
      </c>
      <c r="B19" s="69" t="s">
        <v>114</v>
      </c>
      <c r="C19" s="69" t="s">
        <v>115</v>
      </c>
      <c r="D19" s="69" t="s">
        <v>44</v>
      </c>
      <c r="E19" s="70">
        <v>2012</v>
      </c>
      <c r="G19" s="42">
        <v>12.35</v>
      </c>
      <c r="H19" s="43" t="s">
        <v>3</v>
      </c>
      <c r="I19" s="44">
        <f>IF(G19=0,0,INT(6.30895*((1460-(G19*100))/100)^2.5))</f>
        <v>47</v>
      </c>
      <c r="J19" s="45"/>
      <c r="K19" s="42">
        <v>2.06</v>
      </c>
      <c r="L19" s="43" t="s">
        <v>3</v>
      </c>
      <c r="M19" s="44">
        <f>IF(K19=0,0,INT(136.081575*((100*K19-130)/100)^1.1))</f>
        <v>100</v>
      </c>
      <c r="N19" s="44"/>
      <c r="O19" s="49"/>
      <c r="P19" s="43" t="s">
        <v>3</v>
      </c>
      <c r="Q19" s="44">
        <f>IF(O19=0,0,INT(82.491673*((100*O19-178)/100)^0.9))</f>
        <v>0</v>
      </c>
      <c r="R19" s="44"/>
      <c r="S19" s="42">
        <v>17.53</v>
      </c>
      <c r="T19" s="43" t="s">
        <v>3</v>
      </c>
      <c r="U19" s="44">
        <f>IF(S19=0,0,INT(19.191528*((100*S19-600)/100)^0.9))</f>
        <v>173</v>
      </c>
      <c r="V19" s="46">
        <f>I19+M19+Q19+U19</f>
        <v>320</v>
      </c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4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tabSelected="1" zoomScale="150" zoomScaleNormal="150" workbookViewId="0" topLeftCell="A1">
      <selection activeCell="G15" sqref="G15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0"/>
      <c r="X1" s="20"/>
      <c r="Y1" s="20"/>
    </row>
    <row r="2" spans="1:25" s="36" customFormat="1" ht="18.75" customHeight="1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4" t="s">
        <v>12</v>
      </c>
      <c r="P4" s="75"/>
      <c r="Q4" s="75"/>
      <c r="R4" s="75"/>
      <c r="S4" s="75"/>
      <c r="T4" s="75"/>
      <c r="U4" s="76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10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s="69" t="s">
        <v>116</v>
      </c>
      <c r="C6" s="69" t="s">
        <v>62</v>
      </c>
      <c r="D6" s="69" t="s">
        <v>110</v>
      </c>
      <c r="E6" s="70">
        <v>2011</v>
      </c>
      <c r="F6" s="62"/>
      <c r="G6" s="14">
        <v>10.1</v>
      </c>
      <c r="H6" s="25" t="s">
        <v>3</v>
      </c>
      <c r="I6" s="15">
        <f>IF(G6=0,0,INT(6.30895*((1460-(G6*100))/100)^2.5))</f>
        <v>271</v>
      </c>
      <c r="J6" s="33"/>
      <c r="K6" s="14">
        <v>3.52</v>
      </c>
      <c r="L6" s="24" t="s">
        <v>3</v>
      </c>
      <c r="M6" s="15">
        <f>IF(K6=0,0,INT(136.081575*((100*K6-130)/100)^1.1))</f>
        <v>327</v>
      </c>
      <c r="N6" s="15"/>
      <c r="O6" s="29"/>
      <c r="P6" s="24" t="s">
        <v>3</v>
      </c>
      <c r="Q6" s="15">
        <f>IF(O6=0,0,INT(82.491673*((100*O6-178)/100)^0.9))</f>
        <v>0</v>
      </c>
      <c r="R6" s="15"/>
      <c r="S6" s="14">
        <v>44.05</v>
      </c>
      <c r="T6" s="24" t="s">
        <v>3</v>
      </c>
      <c r="U6" s="15">
        <f>IF(S6=0,0,INT(19.191528*((100*S6-600)/100)^0.9))</f>
        <v>507</v>
      </c>
      <c r="V6" s="23">
        <f>I6+M6+Q6+U6</f>
        <v>1105</v>
      </c>
      <c r="W6"/>
      <c r="X6"/>
      <c r="Z6" s="19"/>
    </row>
    <row r="7" spans="1:26" ht="12">
      <c r="A7" s="13">
        <v>2</v>
      </c>
      <c r="B7" s="69" t="s">
        <v>185</v>
      </c>
      <c r="C7" s="69" t="s">
        <v>186</v>
      </c>
      <c r="D7" s="69" t="s">
        <v>110</v>
      </c>
      <c r="E7" s="70">
        <v>2011</v>
      </c>
      <c r="F7" s="62"/>
      <c r="G7" s="14">
        <v>9.93</v>
      </c>
      <c r="H7" s="25" t="s">
        <v>3</v>
      </c>
      <c r="I7" s="15">
        <f>IF(G7=0,0,INT(6.30895*((1460-(G7*100))/100)^2.5))</f>
        <v>297</v>
      </c>
      <c r="J7" s="33"/>
      <c r="K7" s="14">
        <v>3.85</v>
      </c>
      <c r="L7" s="24" t="s">
        <v>3</v>
      </c>
      <c r="M7" s="15">
        <f>IF(K7=0,0,INT(136.081575*((100*K7-130)/100)^1.1))</f>
        <v>381</v>
      </c>
      <c r="N7" s="15"/>
      <c r="O7" s="29"/>
      <c r="P7" s="24" t="s">
        <v>3</v>
      </c>
      <c r="Q7" s="15">
        <f>IF(O7=0,0,INT(82.491673*((100*O7-178)/100)^0.9))</f>
        <v>0</v>
      </c>
      <c r="R7" s="15"/>
      <c r="S7" s="14">
        <v>34.71</v>
      </c>
      <c r="T7" s="24" t="s">
        <v>3</v>
      </c>
      <c r="U7" s="15">
        <f>IF(S7=0,0,INT(19.191528*((100*S7-600)/100)^0.9))</f>
        <v>393</v>
      </c>
      <c r="V7" s="23">
        <f>I7+M7+Q7+U7</f>
        <v>1071</v>
      </c>
      <c r="W7"/>
      <c r="X7"/>
      <c r="Z7" s="19"/>
    </row>
    <row r="8" spans="1:26" ht="12">
      <c r="A8" s="13">
        <v>3</v>
      </c>
      <c r="B8" s="69" t="s">
        <v>45</v>
      </c>
      <c r="C8" s="69" t="s">
        <v>184</v>
      </c>
      <c r="D8" s="69" t="s">
        <v>44</v>
      </c>
      <c r="E8" s="70">
        <v>2011</v>
      </c>
      <c r="F8" s="62"/>
      <c r="G8" s="14">
        <v>9.75</v>
      </c>
      <c r="H8" s="25" t="s">
        <v>3</v>
      </c>
      <c r="I8" s="15">
        <f>IF(G8=0,0,INT(6.30895*((1460-(G8*100))/100)^2.5))</f>
        <v>326</v>
      </c>
      <c r="J8" s="33"/>
      <c r="K8" s="14">
        <v>3.63</v>
      </c>
      <c r="L8" s="24" t="s">
        <v>3</v>
      </c>
      <c r="M8" s="15">
        <f>IF(K8=0,0,INT(136.081575*((100*K8-130)/100)^1.1))</f>
        <v>345</v>
      </c>
      <c r="N8" s="15"/>
      <c r="O8" s="29"/>
      <c r="P8" s="24" t="s">
        <v>3</v>
      </c>
      <c r="Q8" s="15">
        <f>IF(O8=0,0,INT(82.491673*((100*O8-178)/100)^0.9))</f>
        <v>0</v>
      </c>
      <c r="R8" s="15"/>
      <c r="S8" s="14">
        <v>26.68</v>
      </c>
      <c r="T8" s="24" t="s">
        <v>3</v>
      </c>
      <c r="U8" s="15">
        <f>IF(S8=0,0,INT(19.191528*((100*S8-600)/100)^0.9))</f>
        <v>293</v>
      </c>
      <c r="V8" s="23">
        <f>I8+M8+Q8+U8</f>
        <v>964</v>
      </c>
      <c r="W8"/>
      <c r="X8"/>
      <c r="Z8" s="19"/>
    </row>
    <row r="9" spans="1:24" ht="12">
      <c r="A9" s="13">
        <v>4</v>
      </c>
      <c r="B9" s="69" t="s">
        <v>51</v>
      </c>
      <c r="C9" s="69" t="s">
        <v>67</v>
      </c>
      <c r="D9" s="69" t="s">
        <v>37</v>
      </c>
      <c r="E9" s="70">
        <v>2011</v>
      </c>
      <c r="F9" s="33"/>
      <c r="G9" s="14">
        <v>9.87</v>
      </c>
      <c r="H9" s="25" t="s">
        <v>3</v>
      </c>
      <c r="I9" s="15">
        <f>IF(G9=0,0,INT(6.30895*((1460-(G9*100))/100)^2.5))</f>
        <v>306</v>
      </c>
      <c r="J9" s="33"/>
      <c r="K9" s="14">
        <v>3.63</v>
      </c>
      <c r="L9" s="24" t="s">
        <v>3</v>
      </c>
      <c r="M9" s="15">
        <f>IF(K9=0,0,INT(136.081575*((100*K9-130)/100)^1.1))</f>
        <v>345</v>
      </c>
      <c r="N9" s="15"/>
      <c r="O9" s="29"/>
      <c r="P9" s="24" t="s">
        <v>3</v>
      </c>
      <c r="Q9" s="15">
        <f>IF(O9=0,0,INT(82.491673*((100*O9-178)/100)^0.9))</f>
        <v>0</v>
      </c>
      <c r="R9" s="15"/>
      <c r="S9" s="14">
        <v>27.58</v>
      </c>
      <c r="T9" s="24" t="s">
        <v>3</v>
      </c>
      <c r="U9" s="15">
        <f>IF(S9=0,0,INT(19.191528*((100*S9-600)/100)^0.9))</f>
        <v>304</v>
      </c>
      <c r="V9" s="23">
        <f>I9+M9+Q9+U9</f>
        <v>955</v>
      </c>
      <c r="W9" s="3"/>
      <c r="X9" s="3"/>
    </row>
    <row r="10" spans="1:24" ht="12">
      <c r="A10" s="13">
        <v>5</v>
      </c>
      <c r="B10" s="69" t="s">
        <v>188</v>
      </c>
      <c r="C10" s="69" t="s">
        <v>80</v>
      </c>
      <c r="D10" s="69" t="s">
        <v>110</v>
      </c>
      <c r="E10" s="70">
        <v>2011</v>
      </c>
      <c r="G10" s="67">
        <v>10.18</v>
      </c>
      <c r="H10" s="25" t="s">
        <v>3</v>
      </c>
      <c r="I10" s="15">
        <f>IF(G10=0,0,INT(6.30895*((1460-(G10*100))/100)^2.5))</f>
        <v>259</v>
      </c>
      <c r="K10" s="5">
        <v>3.58</v>
      </c>
      <c r="L10" s="24" t="s">
        <v>3</v>
      </c>
      <c r="M10" s="15">
        <f>IF(K10=0,0,INT(136.081575*((100*K10-130)/100)^1.1))</f>
        <v>336</v>
      </c>
      <c r="P10" s="24" t="s">
        <v>3</v>
      </c>
      <c r="Q10" s="15">
        <f>IF(O10=0,0,INT(82.491673*((100*O10-178)/100)^0.9))</f>
        <v>0</v>
      </c>
      <c r="S10" s="5">
        <v>30.1</v>
      </c>
      <c r="T10" s="24" t="s">
        <v>3</v>
      </c>
      <c r="U10" s="15">
        <f>IF(S10=0,0,INT(19.191528*((100*S10-600)/100)^0.9))</f>
        <v>336</v>
      </c>
      <c r="V10" s="23">
        <f>I10+M10+Q10+U10</f>
        <v>931</v>
      </c>
      <c r="W10" s="3"/>
      <c r="X10" s="3"/>
    </row>
    <row r="11" spans="1:22" ht="12">
      <c r="A11" s="13">
        <v>6</v>
      </c>
      <c r="B11" s="69" t="s">
        <v>46</v>
      </c>
      <c r="C11" s="69" t="s">
        <v>54</v>
      </c>
      <c r="D11" s="69" t="s">
        <v>44</v>
      </c>
      <c r="E11" s="70">
        <v>2011</v>
      </c>
      <c r="F11" s="62"/>
      <c r="G11" s="14">
        <v>9.61</v>
      </c>
      <c r="H11" s="25" t="s">
        <v>3</v>
      </c>
      <c r="I11" s="15">
        <f>IF(G11=0,0,INT(6.30895*((1460-(G11*100))/100)^2.5))</f>
        <v>350</v>
      </c>
      <c r="J11" s="33"/>
      <c r="K11" s="14">
        <v>3.32</v>
      </c>
      <c r="L11" s="24" t="s">
        <v>3</v>
      </c>
      <c r="M11" s="15">
        <f>IF(K11=0,0,INT(136.081575*((100*K11-130)/100)^1.1))</f>
        <v>294</v>
      </c>
      <c r="N11" s="15"/>
      <c r="O11" s="29"/>
      <c r="P11" s="24" t="s">
        <v>3</v>
      </c>
      <c r="Q11" s="15">
        <f>IF(O11=0,0,INT(82.491673*((100*O11-178)/100)^0.9))</f>
        <v>0</v>
      </c>
      <c r="R11" s="15"/>
      <c r="S11" s="14">
        <v>23.52</v>
      </c>
      <c r="T11" s="24" t="s">
        <v>3</v>
      </c>
      <c r="U11" s="15">
        <f>IF(S11=0,0,INT(19.191528*((100*S11-600)/100)^0.9))</f>
        <v>252</v>
      </c>
      <c r="V11" s="23">
        <f>I11+M11+Q11+U11</f>
        <v>896</v>
      </c>
    </row>
    <row r="12" spans="1:22" ht="12">
      <c r="A12" s="13">
        <v>7</v>
      </c>
      <c r="B12" s="69" t="s">
        <v>46</v>
      </c>
      <c r="C12" s="69" t="s">
        <v>40</v>
      </c>
      <c r="D12" s="69" t="s">
        <v>44</v>
      </c>
      <c r="E12" s="70">
        <v>2011</v>
      </c>
      <c r="F12" s="63"/>
      <c r="G12" s="14">
        <v>9.98</v>
      </c>
      <c r="H12" s="25" t="s">
        <v>3</v>
      </c>
      <c r="I12" s="15">
        <f>IF(G12=0,0,INT(6.30895*((1460-(G12*100))/100)^2.5))</f>
        <v>289</v>
      </c>
      <c r="J12" s="33"/>
      <c r="K12" s="14">
        <v>2.78</v>
      </c>
      <c r="L12" s="24" t="s">
        <v>3</v>
      </c>
      <c r="M12" s="15">
        <f>IF(K12=0,0,INT(136.081575*((100*K12-130)/100)^1.1))</f>
        <v>209</v>
      </c>
      <c r="N12" s="15"/>
      <c r="O12" s="29"/>
      <c r="P12" s="24" t="s">
        <v>3</v>
      </c>
      <c r="Q12" s="15">
        <f>IF(O12=0,0,INT(82.491673*((100*O12-178)/100)^0.9))</f>
        <v>0</v>
      </c>
      <c r="R12" s="15"/>
      <c r="S12" s="14">
        <v>24.94</v>
      </c>
      <c r="T12" s="24" t="s">
        <v>3</v>
      </c>
      <c r="U12" s="15">
        <f>IF(S12=0,0,INT(19.191528*((100*S12-600)/100)^0.9))</f>
        <v>270</v>
      </c>
      <c r="V12" s="23">
        <f>I12+M12+Q12+U12</f>
        <v>768</v>
      </c>
    </row>
    <row r="13" spans="1:22" ht="12">
      <c r="A13" s="13">
        <v>8</v>
      </c>
      <c r="B13" s="69" t="s">
        <v>187</v>
      </c>
      <c r="C13" s="69" t="s">
        <v>47</v>
      </c>
      <c r="D13" s="69" t="s">
        <v>92</v>
      </c>
      <c r="E13" s="70">
        <v>2011</v>
      </c>
      <c r="F13" s="33"/>
      <c r="G13" s="14">
        <v>10.43</v>
      </c>
      <c r="H13" s="25" t="s">
        <v>3</v>
      </c>
      <c r="I13" s="15">
        <f>IF(G13=0,0,INT(6.30895*((1460-(G13*100))/100)^2.5))</f>
        <v>224</v>
      </c>
      <c r="J13" s="33"/>
      <c r="K13" s="14">
        <v>3.5</v>
      </c>
      <c r="L13" s="24" t="s">
        <v>3</v>
      </c>
      <c r="M13" s="15">
        <f>IF(K13=0,0,INT(136.081575*((100*K13-130)/100)^1.1))</f>
        <v>323</v>
      </c>
      <c r="N13" s="15"/>
      <c r="O13" s="29"/>
      <c r="P13" s="24" t="s">
        <v>3</v>
      </c>
      <c r="Q13" s="15">
        <f>IF(O13=0,0,INT(82.491673*((100*O13-178)/100)^0.9))</f>
        <v>0</v>
      </c>
      <c r="R13" s="15"/>
      <c r="S13" s="14">
        <v>21.08</v>
      </c>
      <c r="T13" s="24" t="s">
        <v>3</v>
      </c>
      <c r="U13" s="15">
        <f>IF(S13=0,0,INT(19.191528*((100*S13-600)/100)^0.9))</f>
        <v>220</v>
      </c>
      <c r="V13" s="23">
        <f>I13+M13+Q13+U13</f>
        <v>767</v>
      </c>
    </row>
    <row r="14" spans="1:22" ht="12">
      <c r="A14" s="13">
        <v>9</v>
      </c>
      <c r="B14" s="69" t="s">
        <v>56</v>
      </c>
      <c r="C14" s="69" t="s">
        <v>117</v>
      </c>
      <c r="D14" s="69" t="s">
        <v>92</v>
      </c>
      <c r="E14" s="70">
        <v>2011</v>
      </c>
      <c r="F14" s="33"/>
      <c r="G14" s="14">
        <v>11.55</v>
      </c>
      <c r="H14" s="25" t="s">
        <v>3</v>
      </c>
      <c r="I14" s="15">
        <f>IF(G14=0,0,INT(6.30895*((1460-(G14*100))/100)^2.5))</f>
        <v>102</v>
      </c>
      <c r="J14" s="33"/>
      <c r="K14" s="14">
        <v>2.9</v>
      </c>
      <c r="L14" s="24" t="s">
        <v>3</v>
      </c>
      <c r="M14" s="15">
        <f>IF(K14=0,0,INT(136.081575*((100*K14-130)/100)^1.1))</f>
        <v>228</v>
      </c>
      <c r="N14" s="15"/>
      <c r="O14" s="29"/>
      <c r="P14" s="24" t="s">
        <v>3</v>
      </c>
      <c r="Q14" s="15">
        <f>IF(O14=0,0,INT(82.491673*((100*O14-178)/100)^0.9))</f>
        <v>0</v>
      </c>
      <c r="R14" s="15"/>
      <c r="S14" s="14">
        <v>26.11</v>
      </c>
      <c r="T14" s="24" t="s">
        <v>3</v>
      </c>
      <c r="U14" s="15">
        <f>IF(S14=0,0,INT(19.191528*((100*S14-600)/100)^0.9))</f>
        <v>285</v>
      </c>
      <c r="V14" s="23">
        <f>I14+M14+Q14+U14</f>
        <v>615</v>
      </c>
    </row>
  </sheetData>
  <sheetProtection/>
  <mergeCells count="3">
    <mergeCell ref="A1:V1"/>
    <mergeCell ref="A2:V2"/>
    <mergeCell ref="O4:U4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zoomScale="130" zoomScaleNormal="130" workbookViewId="0" topLeftCell="A1">
      <selection activeCell="B5" sqref="B5:V18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23.28125" style="5" bestFit="1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1.421875" style="18" customWidth="1"/>
    <col min="19" max="19" width="9.28125" style="5" bestFit="1" customWidth="1"/>
    <col min="20" max="20" width="2.140625" style="10" customWidth="1"/>
    <col min="21" max="21" width="4.421875" style="18" bestFit="1" customWidth="1"/>
    <col min="22" max="22" width="7.8515625" style="8" customWidth="1"/>
    <col min="23" max="23" width="6.28125" style="2" customWidth="1"/>
    <col min="24" max="24" width="10.421875" style="2" customWidth="1"/>
    <col min="25" max="25" width="8.28125" style="0" customWidth="1"/>
    <col min="26" max="26" width="11.421875" style="0" customWidth="1"/>
  </cols>
  <sheetData>
    <row r="1" spans="1:25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20"/>
      <c r="X1" s="20"/>
      <c r="Y1" s="20"/>
    </row>
    <row r="2" spans="1:25" s="36" customFormat="1" ht="18.7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0"/>
      <c r="X2" s="20"/>
      <c r="Y2" s="20"/>
    </row>
    <row r="3" spans="1:25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20"/>
      <c r="X3" s="20"/>
      <c r="Y3" s="20"/>
    </row>
    <row r="4" spans="1:24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28"/>
      <c r="N4" s="28"/>
      <c r="O4" s="74" t="s">
        <v>12</v>
      </c>
      <c r="P4" s="75"/>
      <c r="Q4" s="75"/>
      <c r="R4" s="75"/>
      <c r="S4" s="75"/>
      <c r="T4" s="75"/>
      <c r="U4" s="76"/>
      <c r="V4" s="32"/>
      <c r="W4"/>
      <c r="X4"/>
    </row>
    <row r="5" spans="1:22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9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10</v>
      </c>
      <c r="P5" s="22" t="s">
        <v>3</v>
      </c>
      <c r="Q5" s="17" t="s">
        <v>2</v>
      </c>
      <c r="R5" s="17"/>
      <c r="S5" s="28" t="s">
        <v>11</v>
      </c>
      <c r="T5" s="22" t="s">
        <v>3</v>
      </c>
      <c r="U5" s="17" t="s">
        <v>2</v>
      </c>
      <c r="V5" s="8" t="s">
        <v>4</v>
      </c>
    </row>
    <row r="6" spans="1:26" ht="12">
      <c r="A6" s="13">
        <v>1</v>
      </c>
      <c r="B6" s="4" t="s">
        <v>185</v>
      </c>
      <c r="C6" s="4" t="s">
        <v>199</v>
      </c>
      <c r="D6" s="4" t="s">
        <v>197</v>
      </c>
      <c r="E6" s="7">
        <v>2010</v>
      </c>
      <c r="G6" s="10">
        <v>9.11</v>
      </c>
      <c r="H6" s="24" t="s">
        <v>3</v>
      </c>
      <c r="I6" s="15">
        <f>IF(G6=0,0,INT(6.30895*((1460-(G6*100))/100)^2.5))</f>
        <v>445</v>
      </c>
      <c r="K6" s="5">
        <v>4.05</v>
      </c>
      <c r="L6" s="24" t="s">
        <v>3</v>
      </c>
      <c r="M6" s="15">
        <f>IF(K6=0,0,INT(136.081575*((100*K6-130)/100)^1.1))</f>
        <v>414</v>
      </c>
      <c r="P6" s="24" t="s">
        <v>3</v>
      </c>
      <c r="Q6" s="15">
        <f>IF(O6=0,0,INT(82.491673*((100*O6-178)/100)^0.9))</f>
        <v>0</v>
      </c>
      <c r="S6" s="77">
        <v>35.5</v>
      </c>
      <c r="T6" s="24" t="s">
        <v>3</v>
      </c>
      <c r="U6" s="15">
        <f>IF(S6=0,0,INT(19.191528*((100*S6-600)/100)^0.9))</f>
        <v>403</v>
      </c>
      <c r="V6" s="23">
        <f>I6+M6+Q6+U6</f>
        <v>1262</v>
      </c>
      <c r="W6"/>
      <c r="X6"/>
      <c r="Z6" s="19"/>
    </row>
    <row r="7" spans="1:26" ht="12">
      <c r="A7" s="13">
        <v>2</v>
      </c>
      <c r="B7" s="69" t="s">
        <v>192</v>
      </c>
      <c r="C7" s="69" t="s">
        <v>50</v>
      </c>
      <c r="D7" s="69" t="s">
        <v>196</v>
      </c>
      <c r="E7" s="70">
        <v>2010</v>
      </c>
      <c r="G7" s="67">
        <v>9.2</v>
      </c>
      <c r="H7" s="24" t="s">
        <v>3</v>
      </c>
      <c r="I7" s="15">
        <f>IF(G7=0,0,INT(6.30895*((1460-(G7*100))/100)^2.5))</f>
        <v>427</v>
      </c>
      <c r="K7" s="5">
        <v>3.69</v>
      </c>
      <c r="L7" s="24" t="s">
        <v>3</v>
      </c>
      <c r="M7" s="15">
        <f>IF(K7=0,0,INT(136.081575*((100*K7-130)/100)^1.1))</f>
        <v>354</v>
      </c>
      <c r="O7" s="5">
        <v>6.43</v>
      </c>
      <c r="P7" s="24" t="s">
        <v>3</v>
      </c>
      <c r="Q7" s="15">
        <f>IF(O7=0,0,INT(82.491673*((100*O7-178)/100)^0.9))</f>
        <v>328</v>
      </c>
      <c r="T7" s="24" t="s">
        <v>3</v>
      </c>
      <c r="U7" s="15">
        <f>IF(S7=0,0,INT(19.191528*((100*S7-600)/100)^0.9))</f>
        <v>0</v>
      </c>
      <c r="V7" s="23">
        <f>I7+M7+Q7+U7</f>
        <v>1109</v>
      </c>
      <c r="W7"/>
      <c r="X7"/>
      <c r="Z7" s="19"/>
    </row>
    <row r="8" spans="1:26" ht="12">
      <c r="A8" s="13">
        <v>3</v>
      </c>
      <c r="B8" s="69" t="s">
        <v>71</v>
      </c>
      <c r="C8" s="69" t="s">
        <v>73</v>
      </c>
      <c r="D8" s="69" t="s">
        <v>37</v>
      </c>
      <c r="E8" s="70">
        <v>2010</v>
      </c>
      <c r="F8" s="34"/>
      <c r="G8" s="14">
        <v>9.36</v>
      </c>
      <c r="H8" s="24" t="s">
        <v>3</v>
      </c>
      <c r="I8" s="15">
        <f>IF(G8=0,0,INT(6.30895*((1460-(G8*100))/100)^2.5))</f>
        <v>396</v>
      </c>
      <c r="J8" s="33"/>
      <c r="K8" s="14">
        <v>3.7</v>
      </c>
      <c r="L8" s="24" t="s">
        <v>3</v>
      </c>
      <c r="M8" s="15">
        <f>IF(K8=0,0,INT(136.081575*((100*K8-130)/100)^1.1))</f>
        <v>356</v>
      </c>
      <c r="N8" s="15"/>
      <c r="O8" s="29">
        <v>6.82</v>
      </c>
      <c r="P8" s="24" t="s">
        <v>3</v>
      </c>
      <c r="Q8" s="15">
        <f>IF(O8=0,0,INT(82.491673*((100*O8-178)/100)^0.9))</f>
        <v>353</v>
      </c>
      <c r="R8" s="15"/>
      <c r="S8" s="14"/>
      <c r="T8" s="24" t="s">
        <v>3</v>
      </c>
      <c r="U8" s="15">
        <f>IF(S8=0,0,INT(19.191528*((100*S8-600)/100)^0.9))</f>
        <v>0</v>
      </c>
      <c r="V8" s="23">
        <f>I8+M8+Q8+U8</f>
        <v>1105</v>
      </c>
      <c r="W8"/>
      <c r="X8"/>
      <c r="Z8" s="19"/>
    </row>
    <row r="9" spans="1:26" ht="12">
      <c r="A9" s="13">
        <v>4</v>
      </c>
      <c r="B9" s="4" t="s">
        <v>205</v>
      </c>
      <c r="C9" s="4" t="s">
        <v>206</v>
      </c>
      <c r="D9" s="4" t="s">
        <v>110</v>
      </c>
      <c r="E9" s="7">
        <v>2010</v>
      </c>
      <c r="G9" s="10">
        <v>9.25</v>
      </c>
      <c r="H9" s="24" t="s">
        <v>3</v>
      </c>
      <c r="I9" s="15">
        <f>IF(G9=0,0,INT(6.30895*((1460-(G9*100))/100)^2.5))</f>
        <v>417</v>
      </c>
      <c r="K9" s="5">
        <v>3.83</v>
      </c>
      <c r="L9" s="24" t="s">
        <v>3</v>
      </c>
      <c r="M9" s="15">
        <f>IF(K9=0,0,INT(136.081575*((100*K9-130)/100)^1.1))</f>
        <v>377</v>
      </c>
      <c r="P9" s="24" t="s">
        <v>3</v>
      </c>
      <c r="Q9" s="15">
        <f>IF(O9=0,0,INT(82.491673*((100*O9-178)/100)^0.9))</f>
        <v>0</v>
      </c>
      <c r="S9" s="77">
        <v>26.3</v>
      </c>
      <c r="T9" s="24" t="s">
        <v>3</v>
      </c>
      <c r="U9" s="15">
        <f>IF(S9=0,0,INT(19.191528*((100*S9-600)/100)^0.9))</f>
        <v>288</v>
      </c>
      <c r="V9" s="23">
        <f>I9+M9+Q9+U9</f>
        <v>1082</v>
      </c>
      <c r="W9"/>
      <c r="X9"/>
      <c r="Z9" s="19"/>
    </row>
    <row r="10" spans="1:26" ht="12">
      <c r="A10" s="13">
        <v>5</v>
      </c>
      <c r="B10" s="69" t="s">
        <v>118</v>
      </c>
      <c r="C10" s="69" t="s">
        <v>119</v>
      </c>
      <c r="D10" s="69" t="s">
        <v>37</v>
      </c>
      <c r="E10" s="70">
        <v>2010</v>
      </c>
      <c r="F10" s="33"/>
      <c r="G10" s="14">
        <v>9.68</v>
      </c>
      <c r="H10" s="24" t="s">
        <v>3</v>
      </c>
      <c r="I10" s="15">
        <f>IF(G10=0,0,INT(6.30895*((1460-(G10*100))/100)^2.5))</f>
        <v>338</v>
      </c>
      <c r="J10" s="33"/>
      <c r="K10" s="14">
        <v>3.33</v>
      </c>
      <c r="L10" s="24" t="s">
        <v>3</v>
      </c>
      <c r="M10" s="15">
        <f>IF(K10=0,0,INT(136.081575*((100*K10-130)/100)^1.1))</f>
        <v>296</v>
      </c>
      <c r="N10" s="15"/>
      <c r="O10" s="29"/>
      <c r="P10" s="24" t="s">
        <v>3</v>
      </c>
      <c r="Q10" s="15">
        <f>IF(O10=0,0,INT(82.491673*((100*O10-178)/100)^0.9))</f>
        <v>0</v>
      </c>
      <c r="R10" s="15"/>
      <c r="S10" s="14">
        <v>35.73</v>
      </c>
      <c r="T10" s="24" t="s">
        <v>3</v>
      </c>
      <c r="U10" s="15">
        <f>IF(S10=0,0,INT(19.191528*((100*S10-600)/100)^0.9))</f>
        <v>406</v>
      </c>
      <c r="V10" s="23">
        <f>I10+M10+Q10+U10</f>
        <v>1040</v>
      </c>
      <c r="W10"/>
      <c r="X10"/>
      <c r="Z10" s="19"/>
    </row>
    <row r="11" spans="1:26" ht="12">
      <c r="A11" s="13">
        <v>6</v>
      </c>
      <c r="B11" s="69" t="s">
        <v>68</v>
      </c>
      <c r="C11" s="69" t="s">
        <v>189</v>
      </c>
      <c r="D11" s="69" t="s">
        <v>44</v>
      </c>
      <c r="E11" s="70">
        <v>2010</v>
      </c>
      <c r="F11" s="33"/>
      <c r="G11" s="14">
        <v>10.31</v>
      </c>
      <c r="H11" s="24" t="s">
        <v>3</v>
      </c>
      <c r="I11" s="15">
        <f>IF(G11=0,0,INT(6.30895*((1460-(G11*100))/100)^2.5))</f>
        <v>240</v>
      </c>
      <c r="J11" s="33"/>
      <c r="K11" s="14">
        <v>3.32</v>
      </c>
      <c r="L11" s="24" t="s">
        <v>3</v>
      </c>
      <c r="M11" s="15">
        <f>IF(K11=0,0,INT(136.081575*((100*K11-130)/100)^1.1))</f>
        <v>294</v>
      </c>
      <c r="N11" s="15"/>
      <c r="O11" s="29">
        <v>6.89</v>
      </c>
      <c r="P11" s="24" t="s">
        <v>3</v>
      </c>
      <c r="Q11" s="15">
        <f>IF(O11=0,0,INT(82.491673*((100*O11-178)/100)^0.9))</f>
        <v>358</v>
      </c>
      <c r="R11" s="15"/>
      <c r="S11" s="14"/>
      <c r="T11" s="24" t="s">
        <v>3</v>
      </c>
      <c r="U11" s="15">
        <f>IF(S11=0,0,INT(19.191528*((100*S11-600)/100)^0.9))</f>
        <v>0</v>
      </c>
      <c r="V11" s="23">
        <f>I11+M11+Q11+U11</f>
        <v>892</v>
      </c>
      <c r="W11"/>
      <c r="X11"/>
      <c r="Z11" s="19"/>
    </row>
    <row r="12" spans="1:22" ht="12">
      <c r="A12" s="13">
        <v>7</v>
      </c>
      <c r="B12" s="69" t="s">
        <v>190</v>
      </c>
      <c r="C12" s="69" t="s">
        <v>191</v>
      </c>
      <c r="D12" s="69" t="s">
        <v>110</v>
      </c>
      <c r="E12" s="70">
        <v>2010</v>
      </c>
      <c r="F12" s="33"/>
      <c r="G12" s="14">
        <v>9.75</v>
      </c>
      <c r="H12" s="24" t="s">
        <v>3</v>
      </c>
      <c r="I12" s="15">
        <f>IF(G12=0,0,INT(6.30895*((1460-(G12*100))/100)^2.5))</f>
        <v>326</v>
      </c>
      <c r="J12" s="33"/>
      <c r="K12" s="14">
        <v>3.62</v>
      </c>
      <c r="L12" s="24" t="s">
        <v>3</v>
      </c>
      <c r="M12" s="15">
        <f>IF(K12=0,0,INT(136.081575*((100*K12-130)/100)^1.1))</f>
        <v>343</v>
      </c>
      <c r="N12" s="15"/>
      <c r="O12" s="29"/>
      <c r="P12" s="24" t="s">
        <v>3</v>
      </c>
      <c r="Q12" s="15">
        <f>IF(O12=0,0,INT(82.491673*((100*O12-178)/100)^0.9))</f>
        <v>0</v>
      </c>
      <c r="R12" s="15"/>
      <c r="S12" s="14">
        <v>19.8</v>
      </c>
      <c r="T12" s="24" t="s">
        <v>3</v>
      </c>
      <c r="U12" s="15">
        <f>IF(S12=0,0,INT(19.191528*((100*S12-600)/100)^0.9))</f>
        <v>203</v>
      </c>
      <c r="V12" s="23">
        <f>I12+M12+Q12+U12</f>
        <v>872</v>
      </c>
    </row>
    <row r="13" spans="1:22" ht="12">
      <c r="A13" s="13">
        <v>8</v>
      </c>
      <c r="B13" s="69" t="s">
        <v>98</v>
      </c>
      <c r="C13" s="69" t="s">
        <v>125</v>
      </c>
      <c r="D13" s="69" t="s">
        <v>44</v>
      </c>
      <c r="E13" s="70">
        <v>2010</v>
      </c>
      <c r="F13" s="33"/>
      <c r="G13" s="14">
        <v>10.3</v>
      </c>
      <c r="H13" s="24" t="s">
        <v>3</v>
      </c>
      <c r="I13" s="15">
        <f>IF(G13=0,0,INT(6.30895*((1460-(G13*100))/100)^2.5))</f>
        <v>241</v>
      </c>
      <c r="J13" s="33"/>
      <c r="K13" s="14">
        <v>3.46</v>
      </c>
      <c r="L13" s="24" t="s">
        <v>3</v>
      </c>
      <c r="M13" s="15">
        <f>IF(K13=0,0,INT(136.081575*((100*K13-130)/100)^1.1))</f>
        <v>317</v>
      </c>
      <c r="N13" s="15"/>
      <c r="O13" s="29"/>
      <c r="P13" s="24" t="s">
        <v>3</v>
      </c>
      <c r="Q13" s="15">
        <f>IF(O13=0,0,INT(82.491673*((100*O13-178)/100)^0.9))</f>
        <v>0</v>
      </c>
      <c r="R13" s="15"/>
      <c r="S13" s="14">
        <v>28.19</v>
      </c>
      <c r="T13" s="24" t="s">
        <v>3</v>
      </c>
      <c r="U13" s="15">
        <f>IF(S13=0,0,INT(19.191528*((100*S13-600)/100)^0.9))</f>
        <v>312</v>
      </c>
      <c r="V13" s="23">
        <f>I13+M13+Q13+U13</f>
        <v>870</v>
      </c>
    </row>
    <row r="14" spans="1:22" ht="12">
      <c r="A14" s="13">
        <v>9</v>
      </c>
      <c r="B14" s="69" t="s">
        <v>72</v>
      </c>
      <c r="C14" s="69" t="s">
        <v>57</v>
      </c>
      <c r="D14" s="69" t="s">
        <v>197</v>
      </c>
      <c r="E14" s="70">
        <v>2010</v>
      </c>
      <c r="G14" s="67">
        <v>10.73</v>
      </c>
      <c r="H14" s="24" t="s">
        <v>3</v>
      </c>
      <c r="I14" s="15">
        <f>IF(G14=0,0,INT(6.30895*((1460-(G14*100))/100)^2.5))</f>
        <v>185</v>
      </c>
      <c r="K14" s="77">
        <v>3.3</v>
      </c>
      <c r="L14" s="24" t="s">
        <v>3</v>
      </c>
      <c r="M14" s="15">
        <f>IF(K14=0,0,INT(136.081575*((100*K14-130)/100)^1.1))</f>
        <v>291</v>
      </c>
      <c r="P14" s="24" t="s">
        <v>3</v>
      </c>
      <c r="Q14" s="15">
        <f>IF(O14=0,0,INT(82.491673*((100*O14-178)/100)^0.9))</f>
        <v>0</v>
      </c>
      <c r="S14" s="5">
        <v>28.32</v>
      </c>
      <c r="T14" s="24" t="s">
        <v>3</v>
      </c>
      <c r="U14" s="15">
        <f>IF(S14=0,0,INT(19.191528*((100*S14-600)/100)^0.9))</f>
        <v>314</v>
      </c>
      <c r="V14" s="23">
        <f>I14+M14+Q14+U14</f>
        <v>790</v>
      </c>
    </row>
    <row r="15" spans="1:22" ht="12">
      <c r="A15" s="13">
        <v>10</v>
      </c>
      <c r="B15" s="69" t="s">
        <v>69</v>
      </c>
      <c r="C15" s="69" t="s">
        <v>53</v>
      </c>
      <c r="D15" s="69" t="s">
        <v>37</v>
      </c>
      <c r="E15" s="70">
        <v>2010</v>
      </c>
      <c r="F15" s="33"/>
      <c r="G15" s="14">
        <v>10.54</v>
      </c>
      <c r="H15" s="24" t="s">
        <v>3</v>
      </c>
      <c r="I15" s="15">
        <f>IF(G15=0,0,INT(6.30895*((1460-(G15*100))/100)^2.5))</f>
        <v>209</v>
      </c>
      <c r="J15" s="33"/>
      <c r="K15" s="14">
        <v>3.25</v>
      </c>
      <c r="L15" s="24" t="s">
        <v>3</v>
      </c>
      <c r="M15" s="15">
        <f>IF(K15=0,0,INT(136.081575*((100*K15-130)/100)^1.1))</f>
        <v>283</v>
      </c>
      <c r="N15" s="15"/>
      <c r="O15" s="29">
        <v>5.83</v>
      </c>
      <c r="P15" s="24" t="s">
        <v>3</v>
      </c>
      <c r="Q15" s="15">
        <f>IF(O15=0,0,INT(82.491673*((100*O15-178)/100)^0.9))</f>
        <v>290</v>
      </c>
      <c r="R15" s="15"/>
      <c r="S15" s="14"/>
      <c r="T15" s="24" t="s">
        <v>3</v>
      </c>
      <c r="U15" s="15">
        <f>IF(S15=0,0,INT(19.191528*((100*S15-600)/100)^0.9))</f>
        <v>0</v>
      </c>
      <c r="V15" s="23">
        <f>I15+M15+Q15+U15</f>
        <v>782</v>
      </c>
    </row>
    <row r="16" spans="1:22" ht="12">
      <c r="A16" s="7">
        <v>11</v>
      </c>
      <c r="B16" s="4" t="s">
        <v>202</v>
      </c>
      <c r="C16" s="4" t="s">
        <v>203</v>
      </c>
      <c r="D16" s="4" t="s">
        <v>197</v>
      </c>
      <c r="E16" s="7">
        <v>2010</v>
      </c>
      <c r="G16" s="67">
        <v>10.53</v>
      </c>
      <c r="H16" s="24" t="s">
        <v>3</v>
      </c>
      <c r="I16" s="15">
        <f>IF(G16=0,0,INT(6.30895*((1460-(G16*100))/100)^2.5))</f>
        <v>210</v>
      </c>
      <c r="K16" s="5">
        <v>3.07</v>
      </c>
      <c r="L16" s="24" t="s">
        <v>3</v>
      </c>
      <c r="M16" s="15">
        <f>IF(K16=0,0,INT(136.081575*((100*K16-130)/100)^1.1))</f>
        <v>255</v>
      </c>
      <c r="P16" s="24" t="s">
        <v>3</v>
      </c>
      <c r="Q16" s="15">
        <f>IF(O16=0,0,INT(82.491673*((100*O16-178)/100)^0.9))</f>
        <v>0</v>
      </c>
      <c r="S16" s="5">
        <v>26.92</v>
      </c>
      <c r="T16" s="24" t="s">
        <v>3</v>
      </c>
      <c r="U16" s="15">
        <f>IF(S16=0,0,INT(19.191528*((100*S16-600)/100)^0.9))</f>
        <v>296</v>
      </c>
      <c r="V16" s="23">
        <f>I16+M16+Q16+U16</f>
        <v>761</v>
      </c>
    </row>
    <row r="17" spans="1:22" ht="12">
      <c r="A17" s="7">
        <v>12</v>
      </c>
      <c r="B17" s="69" t="s">
        <v>35</v>
      </c>
      <c r="C17" s="69" t="s">
        <v>48</v>
      </c>
      <c r="D17" s="69" t="s">
        <v>92</v>
      </c>
      <c r="E17" s="70">
        <v>2010</v>
      </c>
      <c r="G17" s="67">
        <v>10.62</v>
      </c>
      <c r="H17" s="24" t="s">
        <v>3</v>
      </c>
      <c r="I17" s="15">
        <f>IF(G17=0,0,INT(6.30895*((1460-(G17*100))/100)^2.5))</f>
        <v>199</v>
      </c>
      <c r="K17" s="5">
        <v>3.25</v>
      </c>
      <c r="L17" s="24" t="s">
        <v>3</v>
      </c>
      <c r="M17" s="15">
        <f>IF(K17=0,0,INT(136.081575*((100*K17-130)/100)^1.1))</f>
        <v>283</v>
      </c>
      <c r="P17" s="24" t="s">
        <v>3</v>
      </c>
      <c r="Q17" s="15">
        <f>IF(O17=0,0,INT(82.491673*((100*O17-178)/100)^0.9))</f>
        <v>0</v>
      </c>
      <c r="S17" s="5">
        <v>24.77</v>
      </c>
      <c r="T17" s="24" t="s">
        <v>3</v>
      </c>
      <c r="U17" s="15">
        <f>IF(S17=0,0,INT(19.191528*((100*S17-600)/100)^0.9))</f>
        <v>268</v>
      </c>
      <c r="V17" s="23">
        <f>I17+M17+Q17+U17</f>
        <v>750</v>
      </c>
    </row>
    <row r="18" spans="1:22" ht="12">
      <c r="A18" s="7">
        <v>13</v>
      </c>
      <c r="B18" s="69" t="s">
        <v>34</v>
      </c>
      <c r="C18" s="69" t="s">
        <v>81</v>
      </c>
      <c r="D18" s="69" t="s">
        <v>154</v>
      </c>
      <c r="E18" s="70">
        <v>2010</v>
      </c>
      <c r="G18" s="67">
        <v>12.13</v>
      </c>
      <c r="H18" s="24" t="s">
        <v>3</v>
      </c>
      <c r="I18" s="15">
        <f>IF(G18=0,0,INT(6.30895*((1460-(G18*100))/100)^2.5))</f>
        <v>60</v>
      </c>
      <c r="K18" s="5">
        <v>2.03</v>
      </c>
      <c r="L18" s="24" t="s">
        <v>3</v>
      </c>
      <c r="M18" s="15">
        <f>IF(K18=0,0,INT(136.081575*((100*K18-130)/100)^1.1))</f>
        <v>96</v>
      </c>
      <c r="P18" s="24" t="s">
        <v>3</v>
      </c>
      <c r="Q18" s="15">
        <f>IF(O18=0,0,INT(82.491673*((100*O18-178)/100)^0.9))</f>
        <v>0</v>
      </c>
      <c r="S18" s="5">
        <v>14.51</v>
      </c>
      <c r="T18" s="24" t="s">
        <v>3</v>
      </c>
      <c r="U18" s="15">
        <f>IF(S18=0,0,INT(19.191528*((100*S18-600)/100)^0.9))</f>
        <v>131</v>
      </c>
      <c r="V18" s="23">
        <f>I18+M18+Q18+U18</f>
        <v>287</v>
      </c>
    </row>
  </sheetData>
  <sheetProtection/>
  <mergeCells count="3">
    <mergeCell ref="O4:U4"/>
    <mergeCell ref="A2:V2"/>
    <mergeCell ref="A1:V1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="150" zoomScaleNormal="150" workbookViewId="0" topLeftCell="A1">
      <selection activeCell="B6" sqref="B6:R9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0"/>
      <c r="T1" s="20"/>
      <c r="U1" s="20"/>
    </row>
    <row r="2" spans="1:21" s="36" customFormat="1" ht="18.7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24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25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s="69" t="s">
        <v>41</v>
      </c>
      <c r="C6" s="69" t="s">
        <v>52</v>
      </c>
      <c r="D6" s="69" t="s">
        <v>110</v>
      </c>
      <c r="E6" s="70">
        <v>2009</v>
      </c>
      <c r="F6" s="33"/>
      <c r="G6" s="14">
        <v>11.34</v>
      </c>
      <c r="H6" s="24" t="s">
        <v>3</v>
      </c>
      <c r="I6" s="15">
        <f>IF(G6=0,0,INT(3.80423*((1820-(G6*100))/100)^2.5))</f>
        <v>468</v>
      </c>
      <c r="J6" s="33"/>
      <c r="K6" s="14">
        <v>4.31</v>
      </c>
      <c r="L6" s="24" t="s">
        <v>3</v>
      </c>
      <c r="M6" s="15">
        <f>IF(K6=0,0,INT(136.081575*((100*K6-130)/100)^1.1))</f>
        <v>457</v>
      </c>
      <c r="N6" s="15"/>
      <c r="O6" s="29">
        <v>7.27</v>
      </c>
      <c r="P6" s="24" t="s">
        <v>3</v>
      </c>
      <c r="Q6" s="15">
        <f>IF(O6=0,0,INT(82.491673*((100*O6-178)/100)^0.9))</f>
        <v>381</v>
      </c>
      <c r="R6" s="23">
        <f>I6+M6+Q6</f>
        <v>1306</v>
      </c>
      <c r="S6"/>
      <c r="T6" s="16" t="s">
        <v>5</v>
      </c>
      <c r="V6" s="19"/>
    </row>
    <row r="7" spans="1:22" ht="12">
      <c r="A7" s="13">
        <v>2</v>
      </c>
      <c r="B7" s="71" t="s">
        <v>56</v>
      </c>
      <c r="C7" s="71" t="s">
        <v>198</v>
      </c>
      <c r="D7" s="71" t="s">
        <v>197</v>
      </c>
      <c r="E7" s="52">
        <v>2009</v>
      </c>
      <c r="F7" s="33"/>
      <c r="G7" s="14">
        <v>11.83</v>
      </c>
      <c r="H7" s="24" t="s">
        <v>3</v>
      </c>
      <c r="I7" s="15">
        <f>IF(G7=0,0,INT(3.80423*((1820-(G7*100))/100)^2.5))</f>
        <v>389</v>
      </c>
      <c r="J7" s="33"/>
      <c r="K7" s="14">
        <v>4.33</v>
      </c>
      <c r="L7" s="24" t="s">
        <v>3</v>
      </c>
      <c r="M7" s="15">
        <f>IF(K7=0,0,INT(136.081575*((100*K7-130)/100)^1.1))</f>
        <v>460</v>
      </c>
      <c r="N7" s="15"/>
      <c r="O7" s="29">
        <v>6.38</v>
      </c>
      <c r="P7" s="24" t="s">
        <v>3</v>
      </c>
      <c r="Q7" s="15">
        <f>IF(O7=0,0,INT(82.491673*((100*O7-178)/100)^0.9))</f>
        <v>325</v>
      </c>
      <c r="R7" s="23">
        <f>I7+M7+Q7</f>
        <v>1174</v>
      </c>
      <c r="S7"/>
      <c r="T7"/>
      <c r="V7" s="19"/>
    </row>
    <row r="8" spans="1:22" ht="12">
      <c r="A8" s="13">
        <v>3</v>
      </c>
      <c r="B8" s="69" t="s">
        <v>194</v>
      </c>
      <c r="C8" s="69" t="s">
        <v>195</v>
      </c>
      <c r="D8" s="69" t="s">
        <v>197</v>
      </c>
      <c r="E8" s="70">
        <v>2009</v>
      </c>
      <c r="F8" s="33"/>
      <c r="G8" s="14">
        <v>11.75</v>
      </c>
      <c r="H8" s="24" t="s">
        <v>3</v>
      </c>
      <c r="I8" s="15">
        <f>IF(G8=0,0,INT(3.80423*((1820-(G8*100))/100)^2.5))</f>
        <v>401</v>
      </c>
      <c r="J8" s="33"/>
      <c r="K8" s="14">
        <v>3.66</v>
      </c>
      <c r="L8" s="24" t="s">
        <v>3</v>
      </c>
      <c r="M8" s="15">
        <f>IF(K8=0,0,INT(136.081575*((100*K8-130)/100)^1.1))</f>
        <v>349</v>
      </c>
      <c r="N8" s="15"/>
      <c r="O8" s="29">
        <v>6.98</v>
      </c>
      <c r="P8" s="24" t="s">
        <v>3</v>
      </c>
      <c r="Q8" s="15">
        <f>IF(O8=0,0,INT(82.491673*((100*O8-178)/100)^0.9))</f>
        <v>363</v>
      </c>
      <c r="R8" s="23">
        <f>I8+M8+Q8</f>
        <v>1113</v>
      </c>
      <c r="S8"/>
      <c r="T8"/>
      <c r="V8" s="19"/>
    </row>
    <row r="9" spans="1:18" ht="12">
      <c r="A9" s="13">
        <v>4</v>
      </c>
      <c r="B9" s="69" t="s">
        <v>116</v>
      </c>
      <c r="C9" s="69" t="s">
        <v>193</v>
      </c>
      <c r="D9" s="69" t="s">
        <v>110</v>
      </c>
      <c r="E9" s="70">
        <v>2009</v>
      </c>
      <c r="F9" s="34"/>
      <c r="G9" s="14">
        <v>12.99</v>
      </c>
      <c r="H9" s="24" t="s">
        <v>3</v>
      </c>
      <c r="I9" s="15">
        <f>IF(G9=0,0,INT(3.80423*((1820-(G9*100))/100)^2.5))</f>
        <v>235</v>
      </c>
      <c r="J9" s="33"/>
      <c r="K9" s="14">
        <v>3.93</v>
      </c>
      <c r="L9" s="24" t="s">
        <v>3</v>
      </c>
      <c r="M9" s="15">
        <f>IF(K9=0,0,INT(136.081575*((100*K9-130)/100)^1.1))</f>
        <v>394</v>
      </c>
      <c r="N9" s="15"/>
      <c r="O9" s="29">
        <v>5.25</v>
      </c>
      <c r="P9" s="24" t="s">
        <v>3</v>
      </c>
      <c r="Q9" s="15">
        <f>IF(O9=0,0,INT(82.491673*((100*O9-178)/100)^0.9))</f>
        <v>252</v>
      </c>
      <c r="R9" s="23">
        <f>I9+M9+Q9</f>
        <v>881</v>
      </c>
    </row>
    <row r="10" spans="1:18" ht="12">
      <c r="A10" s="13"/>
      <c r="B10" s="50"/>
      <c r="C10" s="50"/>
      <c r="D10" s="51"/>
      <c r="E10" s="50"/>
      <c r="F10" s="33"/>
      <c r="G10" s="14"/>
      <c r="H10" s="24"/>
      <c r="I10" s="15"/>
      <c r="J10" s="33"/>
      <c r="K10" s="14"/>
      <c r="L10" s="24"/>
      <c r="M10" s="15"/>
      <c r="N10" s="15"/>
      <c r="O10" s="29"/>
      <c r="P10" s="24"/>
      <c r="Q10" s="15"/>
      <c r="R10" s="23"/>
    </row>
    <row r="11" ht="12">
      <c r="B11" s="4" t="s">
        <v>5</v>
      </c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150" zoomScaleNormal="150" workbookViewId="0" topLeftCell="A1">
      <selection activeCell="B13" sqref="B13"/>
    </sheetView>
  </sheetViews>
  <sheetFormatPr defaultColWidth="11.421875" defaultRowHeight="12.75"/>
  <cols>
    <col min="1" max="1" width="5.7109375" style="7" customWidth="1"/>
    <col min="2" max="2" width="16.421875" style="5" customWidth="1"/>
    <col min="3" max="3" width="16.7109375" style="5" customWidth="1"/>
    <col min="4" max="4" width="19.421875" style="5" customWidth="1"/>
    <col min="5" max="5" width="5.00390625" style="35" bestFit="1" customWidth="1"/>
    <col min="6" max="6" width="1.28515625" style="35" customWidth="1"/>
    <col min="7" max="7" width="5.421875" style="10" bestFit="1" customWidth="1"/>
    <col min="8" max="8" width="2.140625" style="10" customWidth="1"/>
    <col min="9" max="9" width="4.421875" style="18" bestFit="1" customWidth="1"/>
    <col min="10" max="10" width="1.28515625" style="35" customWidth="1"/>
    <col min="11" max="11" width="5.140625" style="5" bestFit="1" customWidth="1"/>
    <col min="12" max="12" width="2.140625" style="10" customWidth="1"/>
    <col min="13" max="13" width="4.421875" style="18" bestFit="1" customWidth="1"/>
    <col min="14" max="14" width="1.421875" style="18" customWidth="1"/>
    <col min="15" max="15" width="10.00390625" style="5" bestFit="1" customWidth="1"/>
    <col min="16" max="16" width="2.140625" style="10" customWidth="1"/>
    <col min="17" max="17" width="4.421875" style="18" bestFit="1" customWidth="1"/>
    <col min="18" max="18" width="7.8515625" style="8" customWidth="1"/>
    <col min="19" max="19" width="6.28125" style="2" customWidth="1"/>
    <col min="20" max="20" width="10.421875" style="2" customWidth="1"/>
    <col min="21" max="21" width="8.28125" style="0" customWidth="1"/>
    <col min="22" max="22" width="11.421875" style="0" customWidth="1"/>
  </cols>
  <sheetData>
    <row r="1" spans="1:21" s="21" customFormat="1" ht="26.25" customHeight="1">
      <c r="A1" s="72" t="str">
        <f>Fixwerte!B1</f>
        <v>40. Frühlingswettkampf Amsoldingen, 6. Mai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20"/>
      <c r="T1" s="20"/>
      <c r="U1" s="20"/>
    </row>
    <row r="2" spans="1:21" s="36" customFormat="1" ht="18.75" customHeight="1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20"/>
      <c r="T2" s="20"/>
      <c r="U2" s="20"/>
    </row>
    <row r="3" spans="1:21" s="36" customFormat="1" ht="6" customHeight="1">
      <c r="A3" s="37"/>
      <c r="B3" s="37"/>
      <c r="C3" s="37"/>
      <c r="D3" s="37"/>
      <c r="E3" s="37"/>
      <c r="F3" s="37"/>
      <c r="G3" s="37"/>
      <c r="H3" s="37"/>
      <c r="I3" s="39"/>
      <c r="J3" s="37"/>
      <c r="K3" s="37"/>
      <c r="L3" s="37"/>
      <c r="M3" s="37"/>
      <c r="N3" s="37"/>
      <c r="O3" s="37"/>
      <c r="P3" s="37"/>
      <c r="Q3" s="37"/>
      <c r="R3" s="37"/>
      <c r="S3" s="20"/>
      <c r="T3" s="20"/>
      <c r="U3" s="20"/>
    </row>
    <row r="4" spans="1:20" ht="12">
      <c r="A4" s="13"/>
      <c r="B4" s="12"/>
      <c r="C4" s="12"/>
      <c r="D4" s="12"/>
      <c r="E4" s="9"/>
      <c r="F4" s="9"/>
      <c r="G4" s="30" t="s">
        <v>5</v>
      </c>
      <c r="H4" s="30"/>
      <c r="I4" s="28"/>
      <c r="J4" s="9"/>
      <c r="K4" s="30"/>
      <c r="L4" s="30"/>
      <c r="M4" s="30"/>
      <c r="N4" s="30"/>
      <c r="O4" s="30"/>
      <c r="P4" s="30"/>
      <c r="Q4" s="30"/>
      <c r="R4" s="30"/>
      <c r="S4"/>
      <c r="T4"/>
    </row>
    <row r="5" spans="1:18" s="1" customFormat="1" ht="12">
      <c r="A5" s="26" t="s">
        <v>1</v>
      </c>
      <c r="B5" s="27" t="s">
        <v>0</v>
      </c>
      <c r="C5" s="27" t="s">
        <v>7</v>
      </c>
      <c r="D5" s="27" t="s">
        <v>8</v>
      </c>
      <c r="E5" s="8" t="s">
        <v>13</v>
      </c>
      <c r="F5" s="8"/>
      <c r="G5" s="8" t="s">
        <v>24</v>
      </c>
      <c r="H5" s="11" t="s">
        <v>3</v>
      </c>
      <c r="I5" s="40" t="s">
        <v>2</v>
      </c>
      <c r="J5" s="8"/>
      <c r="K5" s="28" t="s">
        <v>6</v>
      </c>
      <c r="L5" s="22" t="s">
        <v>3</v>
      </c>
      <c r="M5" s="17" t="s">
        <v>2</v>
      </c>
      <c r="N5" s="17"/>
      <c r="O5" s="28" t="s">
        <v>25</v>
      </c>
      <c r="P5" s="22" t="s">
        <v>3</v>
      </c>
      <c r="Q5" s="17" t="s">
        <v>2</v>
      </c>
      <c r="R5" s="8" t="s">
        <v>4</v>
      </c>
    </row>
    <row r="6" spans="1:22" ht="12">
      <c r="A6" s="13">
        <v>1</v>
      </c>
      <c r="B6" s="69" t="s">
        <v>36</v>
      </c>
      <c r="C6" s="69" t="s">
        <v>49</v>
      </c>
      <c r="D6" s="69" t="s">
        <v>92</v>
      </c>
      <c r="E6" s="70">
        <v>2008</v>
      </c>
      <c r="F6" s="33"/>
      <c r="G6" s="14">
        <v>10.96</v>
      </c>
      <c r="H6" s="24" t="s">
        <v>3</v>
      </c>
      <c r="I6" s="15">
        <f>IF(G6=0,0,INT(3.80423*((1820-(G6*100))/100)^2.5))</f>
        <v>536</v>
      </c>
      <c r="J6" s="33"/>
      <c r="K6" s="14">
        <v>5.17</v>
      </c>
      <c r="L6" s="24" t="s">
        <v>3</v>
      </c>
      <c r="M6" s="15">
        <f>IF(K6=0,0,INT(136.081575*((100*K6-130)/100)^1.1))</f>
        <v>602</v>
      </c>
      <c r="N6" s="15"/>
      <c r="O6" s="29">
        <v>11.61</v>
      </c>
      <c r="P6" s="24" t="s">
        <v>3</v>
      </c>
      <c r="Q6" s="15">
        <f>IF(O6=0,0,INT(82.491673*((100*O6-178)/100)^0.9))</f>
        <v>645</v>
      </c>
      <c r="R6" s="23">
        <f>I6+M6+Q6</f>
        <v>1783</v>
      </c>
      <c r="S6"/>
      <c r="T6" s="16" t="s">
        <v>5</v>
      </c>
      <c r="V6" s="19"/>
    </row>
    <row r="7" spans="1:20" ht="12">
      <c r="A7" s="13">
        <v>2</v>
      </c>
      <c r="B7" s="69" t="s">
        <v>72</v>
      </c>
      <c r="C7" s="69" t="s">
        <v>43</v>
      </c>
      <c r="D7" s="69" t="s">
        <v>197</v>
      </c>
      <c r="E7" s="70">
        <v>2008</v>
      </c>
      <c r="F7" s="62"/>
      <c r="G7" s="14">
        <v>11.11</v>
      </c>
      <c r="H7" s="24" t="s">
        <v>3</v>
      </c>
      <c r="I7" s="15">
        <f>IF(G7=0,0,INT(3.80423*((1820-(G7*100))/100)^2.5))</f>
        <v>509</v>
      </c>
      <c r="J7" s="33"/>
      <c r="K7" s="14">
        <v>4.46</v>
      </c>
      <c r="L7" s="24" t="s">
        <v>3</v>
      </c>
      <c r="M7" s="15">
        <f>IF(K7=0,0,INT(136.081575*((100*K7-130)/100)^1.1))</f>
        <v>482</v>
      </c>
      <c r="N7" s="15"/>
      <c r="O7" s="29">
        <v>7.16</v>
      </c>
      <c r="P7" s="24" t="s">
        <v>3</v>
      </c>
      <c r="Q7" s="15">
        <f>IF(O7=0,0,INT(82.491673*((100*O7-178)/100)^0.9))</f>
        <v>375</v>
      </c>
      <c r="R7" s="23">
        <f>I7+M7+Q7</f>
        <v>1366</v>
      </c>
      <c r="S7" s="3"/>
      <c r="T7" s="3"/>
    </row>
    <row r="8" spans="1:22" ht="12">
      <c r="A8" s="13">
        <v>3</v>
      </c>
      <c r="B8" s="69" t="s">
        <v>63</v>
      </c>
      <c r="C8" s="69" t="s">
        <v>64</v>
      </c>
      <c r="D8" s="69" t="s">
        <v>197</v>
      </c>
      <c r="E8" s="70">
        <v>2008</v>
      </c>
      <c r="G8" s="67">
        <v>11.52</v>
      </c>
      <c r="H8" s="24" t="s">
        <v>3</v>
      </c>
      <c r="I8" s="15">
        <f>IF(G8=0,0,INT(3.80423*((1820-(G8*100))/100)^2.5))</f>
        <v>438</v>
      </c>
      <c r="K8" s="5">
        <v>4.38</v>
      </c>
      <c r="L8" s="24" t="s">
        <v>3</v>
      </c>
      <c r="M8" s="15">
        <f>IF(K8=0,0,INT(136.081575*((100*K8-130)/100)^1.1))</f>
        <v>469</v>
      </c>
      <c r="O8" s="5">
        <v>8.15</v>
      </c>
      <c r="P8" s="24" t="s">
        <v>3</v>
      </c>
      <c r="Q8" s="15">
        <f>IF(O8=0,0,INT(82.491673*((100*O8-178)/100)^0.9))</f>
        <v>436</v>
      </c>
      <c r="R8" s="23">
        <f>I8+M8+Q8</f>
        <v>1343</v>
      </c>
      <c r="S8"/>
      <c r="T8"/>
      <c r="V8" s="19"/>
    </row>
    <row r="9" spans="1:18" ht="12">
      <c r="A9" s="13">
        <v>4</v>
      </c>
      <c r="B9" s="69" t="s">
        <v>74</v>
      </c>
      <c r="C9" s="69" t="s">
        <v>73</v>
      </c>
      <c r="D9" s="69" t="s">
        <v>92</v>
      </c>
      <c r="E9" s="70">
        <v>2008</v>
      </c>
      <c r="F9" s="62"/>
      <c r="G9" s="14">
        <v>11.66</v>
      </c>
      <c r="H9" s="24" t="s">
        <v>3</v>
      </c>
      <c r="I9" s="15">
        <f>IF(G9=0,0,INT(3.80423*((1820-(G9*100))/100)^2.5))</f>
        <v>416</v>
      </c>
      <c r="J9" s="33"/>
      <c r="K9" s="14">
        <v>4.29</v>
      </c>
      <c r="L9" s="24" t="s">
        <v>3</v>
      </c>
      <c r="M9" s="15">
        <f>IF(K9=0,0,INT(136.081575*((100*K9-130)/100)^1.1))</f>
        <v>453</v>
      </c>
      <c r="N9" s="15"/>
      <c r="O9" s="29">
        <v>7.73</v>
      </c>
      <c r="P9" s="24" t="s">
        <v>3</v>
      </c>
      <c r="Q9" s="15">
        <f>IF(O9=0,0,INT(82.491673*((100*O9-178)/100)^0.9))</f>
        <v>410</v>
      </c>
      <c r="R9" s="23">
        <f>I9+M9+Q9</f>
        <v>1279</v>
      </c>
    </row>
    <row r="10" spans="1:18" ht="12">
      <c r="A10" s="13">
        <v>5</v>
      </c>
      <c r="B10" s="69" t="s">
        <v>121</v>
      </c>
      <c r="C10" s="69" t="s">
        <v>122</v>
      </c>
      <c r="D10" s="69" t="s">
        <v>92</v>
      </c>
      <c r="E10" s="70">
        <v>2008</v>
      </c>
      <c r="G10" s="67">
        <v>12.59</v>
      </c>
      <c r="H10" s="24" t="s">
        <v>3</v>
      </c>
      <c r="I10" s="15">
        <f>IF(G10=0,0,INT(3.80423*((1820-(G10*100))/100)^2.5))</f>
        <v>283</v>
      </c>
      <c r="K10" s="5">
        <v>3.88</v>
      </c>
      <c r="L10" s="24" t="s">
        <v>3</v>
      </c>
      <c r="M10" s="15">
        <f>IF(K10=0,0,INT(136.081575*((100*K10-130)/100)^1.1))</f>
        <v>385</v>
      </c>
      <c r="O10" s="5">
        <v>7.43</v>
      </c>
      <c r="P10" s="24" t="s">
        <v>3</v>
      </c>
      <c r="Q10" s="15">
        <f>IF(O10=0,0,INT(82.491673*((100*O10-178)/100)^0.9))</f>
        <v>391</v>
      </c>
      <c r="R10" s="23">
        <f>I10+M10+Q10</f>
        <v>1059</v>
      </c>
    </row>
  </sheetData>
  <sheetProtection/>
  <mergeCells count="2">
    <mergeCell ref="A1:R1"/>
    <mergeCell ref="A2:R2"/>
  </mergeCells>
  <printOptions/>
  <pageMargins left="0.7086614173228346" right="0.7086614173228346" top="0.7874015748031497" bottom="0.7874015748031497" header="0.31496062992125984" footer="0.31496062992125984"/>
  <pageSetup fitToHeight="9" fitToWidth="1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macbook Saurer</cp:lastModifiedBy>
  <cp:lastPrinted>2023-05-06T13:32:37Z</cp:lastPrinted>
  <dcterms:created xsi:type="dcterms:W3CDTF">2003-03-19T10:39:44Z</dcterms:created>
  <dcterms:modified xsi:type="dcterms:W3CDTF">2023-05-06T15:32:15Z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1731211791</vt:i4>
  </property>
  <property fmtid="{D5CDD505-2E9C-101B-9397-08002B2CF9AE}" pid="3" name="_NewReviewCycle">
    <vt:lpwstr/>
  </property>
  <property fmtid="{D5CDD505-2E9C-101B-9397-08002B2CF9AE}" pid="4" name="_EmailSubject">
    <vt:lpwstr>westamt</vt:lpwstr>
  </property>
  <property fmtid="{D5CDD505-2E9C-101B-9397-08002B2CF9AE}" pid="5" name="_AuthorEmail">
    <vt:lpwstr>Daniel.Rohrer@swisscom.com</vt:lpwstr>
  </property>
  <property fmtid="{D5CDD505-2E9C-101B-9397-08002B2CF9AE}" pid="6" name="_AuthorEmailDisplayName">
    <vt:lpwstr>Rohrer Daniel, IT-TBU-DL1-BLG-BSE</vt:lpwstr>
  </property>
  <property fmtid="{D5CDD505-2E9C-101B-9397-08002B2CF9AE}" pid="7" name="_ReviewingToolsShownOnce">
    <vt:lpwstr/>
  </property>
</Properties>
</file>