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24226"/>
  <bookViews>
    <workbookView xWindow="65476" yWindow="65476" windowWidth="15480" windowHeight="11640" activeTab="0"/>
  </bookViews>
  <sheets>
    <sheet name="Aktive" sheetId="3" r:id="rId1"/>
  </sheets>
  <definedNames/>
  <calcPr calcId="191028"/>
  <extLst/>
</workbook>
</file>

<file path=xl/sharedStrings.xml><?xml version="1.0" encoding="utf-8"?>
<sst xmlns="http://schemas.openxmlformats.org/spreadsheetml/2006/main" count="117" uniqueCount="66">
  <si>
    <t>Name</t>
  </si>
  <si>
    <t>Vorname</t>
  </si>
  <si>
    <t>Verein</t>
  </si>
  <si>
    <t>Pkt.</t>
  </si>
  <si>
    <t>/</t>
  </si>
  <si>
    <t>Jg.</t>
  </si>
  <si>
    <t>Total</t>
  </si>
  <si>
    <t>Ausz.</t>
  </si>
  <si>
    <t xml:space="preserve"> </t>
  </si>
  <si>
    <t>100m</t>
  </si>
  <si>
    <t>Weit</t>
  </si>
  <si>
    <t>Kugel</t>
  </si>
  <si>
    <t>Hoch</t>
  </si>
  <si>
    <t>Speer</t>
  </si>
  <si>
    <t>SB</t>
  </si>
  <si>
    <t>400m</t>
  </si>
  <si>
    <t>Pflicht</t>
  </si>
  <si>
    <t>Wahl</t>
  </si>
  <si>
    <t>ss</t>
  </si>
  <si>
    <t>:</t>
  </si>
  <si>
    <t>m</t>
  </si>
  <si>
    <t>hh</t>
  </si>
  <si>
    <t>.</t>
  </si>
  <si>
    <t>800m</t>
  </si>
  <si>
    <t>Aktive Leichtathletik</t>
  </si>
  <si>
    <t>Thomas</t>
  </si>
  <si>
    <t>Simon</t>
  </si>
  <si>
    <t>Grossen</t>
  </si>
  <si>
    <t>Michael</t>
  </si>
  <si>
    <t>TV Reutigen</t>
  </si>
  <si>
    <t>Iseli</t>
  </si>
  <si>
    <t>Pascal</t>
  </si>
  <si>
    <t>Patrick</t>
  </si>
  <si>
    <t>Hauser</t>
  </si>
  <si>
    <t>TV Seftigen</t>
  </si>
  <si>
    <t>Krebs</t>
  </si>
  <si>
    <t>Affolter</t>
  </si>
  <si>
    <t>TV Uetendorf</t>
  </si>
  <si>
    <t>Jaussi</t>
  </si>
  <si>
    <t>Julien</t>
  </si>
  <si>
    <t>TV Amsoldingen</t>
  </si>
  <si>
    <t>Ronny</t>
  </si>
  <si>
    <t>Scherb</t>
  </si>
  <si>
    <t>Wanderpreis</t>
  </si>
  <si>
    <t>M</t>
  </si>
  <si>
    <t>A</t>
  </si>
  <si>
    <t>Tim</t>
  </si>
  <si>
    <t>Westamtturntag Amsoldingen 2023</t>
  </si>
  <si>
    <t>Däpp</t>
  </si>
  <si>
    <t>Dario</t>
  </si>
  <si>
    <t>Bütschi</t>
  </si>
  <si>
    <t xml:space="preserve">Bütschi </t>
  </si>
  <si>
    <t>Jonas</t>
  </si>
  <si>
    <t>Fankhauser</t>
  </si>
  <si>
    <t>Janis</t>
  </si>
  <si>
    <t>Joel</t>
  </si>
  <si>
    <t>Grunder</t>
  </si>
  <si>
    <t>Lorin</t>
  </si>
  <si>
    <t>Kurz</t>
  </si>
  <si>
    <t>Mike</t>
  </si>
  <si>
    <t>Schiess</t>
  </si>
  <si>
    <t>Fabrice</t>
  </si>
  <si>
    <t>Radovanlija</t>
  </si>
  <si>
    <t>Ivan</t>
  </si>
  <si>
    <t>Trachsel</t>
  </si>
  <si>
    <t>Nicolas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</si>
</sst>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0"/>
    <numFmt numFmtId="165" formatCode="00"/>
  </numFmts>
  <fonts count="9"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/>
    <xf numFmtId="0" fontId="1" fillId="0" borderId="0" xfId="0" applyFont="1"/>
    <xf numFmtId="2" fontId="0" fillId="0" borderId="0" xfId="0" applyNumberFormat="1"/>
    <xf numFmtId="2" fontId="0" fillId="0" borderId="0" xfId="0" applyNumberFormat="1" applyFont="1"/>
    <xf numFmtId="0" fontId="0" fillId="0" borderId="0" xfId="0" applyFill="1" applyBorder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Protection="1">
      <protection/>
    </xf>
    <xf numFmtId="0" fontId="0" fillId="0" borderId="0" xfId="0" applyFont="1" applyAlignment="1" applyProtection="1">
      <alignment horizontal="left"/>
      <protection/>
    </xf>
    <xf numFmtId="1" fontId="0" fillId="0" borderId="0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Border="1" applyAlignment="1" applyProtection="1">
      <alignment horizontal="left"/>
      <protection/>
    </xf>
    <xf numFmtId="1" fontId="0" fillId="0" borderId="0" xfId="0" applyNumberFormat="1" applyProtection="1">
      <protection/>
    </xf>
    <xf numFmtId="1" fontId="0" fillId="0" borderId="0" xfId="0" applyNumberFormat="1" applyAlignment="1" applyProtection="1">
      <alignment horizontal="left"/>
      <protection/>
    </xf>
    <xf numFmtId="1" fontId="0" fillId="0" borderId="0" xfId="0" applyNumberFormat="1" applyAlignment="1" applyProtection="1">
      <alignment horizontal="right"/>
      <protection/>
    </xf>
    <xf numFmtId="1" fontId="0" fillId="0" borderId="0" xfId="0" applyNumberFormat="1"/>
    <xf numFmtId="0" fontId="2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right"/>
      <protection/>
    </xf>
    <xf numFmtId="1" fontId="2" fillId="2" borderId="0" xfId="0" applyNumberFormat="1" applyFont="1" applyFill="1" applyAlignment="1" applyProtection="1">
      <alignment horizontal="center"/>
      <protection/>
    </xf>
    <xf numFmtId="1" fontId="2" fillId="2" borderId="0" xfId="0" applyNumberFormat="1" applyFont="1" applyFill="1" applyAlignment="1" applyProtection="1">
      <alignment horizontal="left"/>
      <protection/>
    </xf>
    <xf numFmtId="1" fontId="2" fillId="2" borderId="0" xfId="0" applyNumberFormat="1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left"/>
      <protection/>
    </xf>
    <xf numFmtId="0" fontId="2" fillId="0" borderId="0" xfId="0" applyFont="1" applyFill="1" applyAlignment="1">
      <alignment horizontal="center"/>
    </xf>
    <xf numFmtId="0" fontId="3" fillId="0" borderId="0" xfId="0" applyFont="1"/>
    <xf numFmtId="0" fontId="2" fillId="2" borderId="0" xfId="0" applyFont="1" applyFill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right"/>
      <protection/>
    </xf>
    <xf numFmtId="0" fontId="0" fillId="0" borderId="0" xfId="0" applyFont="1" applyFill="1" applyBorder="1" applyProtection="1"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right"/>
      <protection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left"/>
      <protection locked="0"/>
    </xf>
    <xf numFmtId="1" fontId="0" fillId="0" borderId="0" xfId="0" applyNumberFormat="1" applyFill="1" applyBorder="1"/>
    <xf numFmtId="0" fontId="7" fillId="0" borderId="0" xfId="0" applyFont="1"/>
    <xf numFmtId="0" fontId="1" fillId="0" borderId="3" xfId="0" applyFont="1" applyBorder="1" applyAlignment="1" applyProtection="1">
      <alignment horizontal="left"/>
      <protection/>
    </xf>
    <xf numFmtId="0" fontId="1" fillId="0" borderId="3" xfId="0" applyFont="1" applyBorder="1" applyProtection="1">
      <protection/>
    </xf>
    <xf numFmtId="0" fontId="1" fillId="0" borderId="3" xfId="0" applyFont="1" applyBorder="1" applyAlignment="1" applyProtection="1">
      <alignment horizontal="right"/>
      <protection/>
    </xf>
    <xf numFmtId="49" fontId="1" fillId="0" borderId="4" xfId="0" applyNumberFormat="1" applyFont="1" applyBorder="1" applyAlignment="1" applyProtection="1" quotePrefix="1">
      <alignment horizontal="center"/>
      <protection/>
    </xf>
    <xf numFmtId="1" fontId="1" fillId="0" borderId="5" xfId="0" applyNumberFormat="1" applyFont="1" applyFill="1" applyBorder="1" applyAlignment="1" applyProtection="1">
      <alignment horizontal="left"/>
      <protection/>
    </xf>
    <xf numFmtId="0" fontId="1" fillId="0" borderId="6" xfId="0" applyFont="1" applyFill="1" applyBorder="1" applyAlignment="1" applyProtection="1">
      <alignment horizontal="right"/>
      <protection/>
    </xf>
    <xf numFmtId="49" fontId="1" fillId="0" borderId="4" xfId="0" applyNumberFormat="1" applyFont="1" applyFill="1" applyBorder="1" applyAlignment="1" applyProtection="1" quotePrefix="1">
      <alignment horizontal="center"/>
      <protection/>
    </xf>
    <xf numFmtId="1" fontId="1" fillId="0" borderId="6" xfId="0" applyNumberFormat="1" applyFont="1" applyFill="1" applyBorder="1" applyAlignment="1" applyProtection="1">
      <alignment horizontal="right"/>
      <protection/>
    </xf>
    <xf numFmtId="1" fontId="1" fillId="0" borderId="4" xfId="0" applyNumberFormat="1" applyFont="1" applyFill="1" applyBorder="1" applyAlignment="1" applyProtection="1">
      <alignment horizontal="left"/>
      <protection/>
    </xf>
    <xf numFmtId="0" fontId="1" fillId="0" borderId="4" xfId="0" applyFont="1" applyFill="1" applyBorder="1" applyAlignment="1" applyProtection="1">
      <alignment horizontal="right"/>
      <protection/>
    </xf>
    <xf numFmtId="0" fontId="1" fillId="0" borderId="4" xfId="0" applyFont="1" applyBorder="1" applyProtection="1">
      <protection/>
    </xf>
    <xf numFmtId="165" fontId="1" fillId="0" borderId="4" xfId="0" applyNumberFormat="1" applyFont="1" applyFill="1" applyBorder="1" applyAlignment="1" applyProtection="1">
      <alignment horizontal="right"/>
      <protection/>
    </xf>
    <xf numFmtId="165" fontId="1" fillId="0" borderId="4" xfId="0" applyNumberFormat="1" applyFont="1" applyFill="1" applyBorder="1" applyAlignment="1" applyProtection="1">
      <alignment horizontal="left"/>
      <protection/>
    </xf>
    <xf numFmtId="0" fontId="7" fillId="0" borderId="0" xfId="0" applyFont="1" applyBorder="1"/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7" fillId="0" borderId="0" xfId="0" applyFont="1" applyProtection="1">
      <protection locked="0"/>
    </xf>
    <xf numFmtId="1" fontId="8" fillId="0" borderId="0" xfId="0" applyNumberFormat="1" applyFont="1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1" fontId="7" fillId="0" borderId="0" xfId="0" applyNumberFormat="1" applyFont="1" applyProtection="1">
      <protection/>
    </xf>
    <xf numFmtId="1" fontId="7" fillId="0" borderId="0" xfId="0" applyNumberFormat="1" applyFont="1" applyAlignment="1" applyProtection="1">
      <alignment horizontal="left"/>
      <protection/>
    </xf>
    <xf numFmtId="1" fontId="7" fillId="0" borderId="0" xfId="0" applyNumberFormat="1" applyFont="1" applyAlignment="1" applyProtection="1">
      <alignment horizontal="right"/>
      <protection/>
    </xf>
    <xf numFmtId="2" fontId="7" fillId="0" borderId="0" xfId="0" applyNumberFormat="1" applyFont="1"/>
    <xf numFmtId="0" fontId="7" fillId="0" borderId="0" xfId="0" applyFont="1" applyProtection="1" quotePrefix="1">
      <protection locked="0"/>
    </xf>
    <xf numFmtId="0" fontId="7" fillId="0" borderId="0" xfId="0" applyFont="1" applyAlignment="1" applyProtection="1">
      <alignment/>
      <protection/>
    </xf>
    <xf numFmtId="1" fontId="8" fillId="0" borderId="0" xfId="0" applyNumberFormat="1" applyFont="1" applyAlignment="1" applyProtection="1">
      <alignment horizontal="left"/>
      <protection/>
    </xf>
    <xf numFmtId="0" fontId="1" fillId="0" borderId="6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right"/>
      <protection/>
    </xf>
    <xf numFmtId="0" fontId="1" fillId="0" borderId="5" xfId="0" applyFont="1" applyBorder="1" applyAlignment="1" applyProtection="1">
      <alignment horizontal="center"/>
      <protection/>
    </xf>
    <xf numFmtId="0" fontId="1" fillId="0" borderId="4" xfId="0" applyNumberFormat="1" applyFont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Fill="1" applyBorder="1" applyProtection="1">
      <protection/>
    </xf>
    <xf numFmtId="165" fontId="0" fillId="0" borderId="0" xfId="0" applyNumberFormat="1" applyFont="1" applyFill="1" applyBorder="1" applyAlignment="1" applyProtection="1">
      <alignment horizontal="right"/>
      <protection/>
    </xf>
    <xf numFmtId="165" fontId="0" fillId="0" borderId="0" xfId="0" applyNumberFormat="1" applyFont="1" applyFill="1" applyBorder="1" applyAlignment="1" applyProtection="1">
      <alignment horizontal="left"/>
      <protection/>
    </xf>
    <xf numFmtId="0" fontId="1" fillId="0" borderId="7" xfId="0" applyFont="1" applyBorder="1" applyAlignment="1" applyProtection="1">
      <alignment horizontal="left"/>
      <protection/>
    </xf>
    <xf numFmtId="1" fontId="0" fillId="0" borderId="8" xfId="0" applyNumberFormat="1" applyFont="1" applyFill="1" applyBorder="1" applyAlignment="1" applyProtection="1">
      <alignment horizontal="left"/>
      <protection/>
    </xf>
    <xf numFmtId="0" fontId="1" fillId="0" borderId="9" xfId="0" applyFont="1" applyBorder="1" applyAlignment="1" applyProtection="1">
      <alignment horizontal="left"/>
      <protection/>
    </xf>
    <xf numFmtId="0" fontId="7" fillId="0" borderId="10" xfId="0" applyFont="1" applyBorder="1"/>
    <xf numFmtId="0" fontId="0" fillId="0" borderId="10" xfId="0" applyFont="1" applyFill="1" applyBorder="1" applyProtection="1">
      <protection/>
    </xf>
    <xf numFmtId="2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NumberFormat="1" applyFont="1" applyBorder="1" applyAlignment="1" applyProtection="1">
      <alignment horizontal="center"/>
      <protection/>
    </xf>
    <xf numFmtId="1" fontId="0" fillId="0" borderId="10" xfId="0" applyNumberFormat="1" applyFont="1" applyFill="1" applyBorder="1" applyAlignment="1" applyProtection="1">
      <alignment horizontal="left"/>
      <protection/>
    </xf>
    <xf numFmtId="2" fontId="0" fillId="0" borderId="10" xfId="0" applyNumberFormat="1" applyFont="1" applyFill="1" applyBorder="1" applyProtection="1">
      <protection/>
    </xf>
    <xf numFmtId="1" fontId="0" fillId="0" borderId="10" xfId="0" applyNumberFormat="1" applyFont="1" applyFill="1" applyBorder="1" applyAlignment="1" applyProtection="1">
      <alignment horizontal="right"/>
      <protection/>
    </xf>
    <xf numFmtId="165" fontId="0" fillId="0" borderId="10" xfId="0" applyNumberFormat="1" applyFont="1" applyFill="1" applyBorder="1" applyAlignment="1" applyProtection="1">
      <alignment horizontal="right"/>
      <protection/>
    </xf>
    <xf numFmtId="165" fontId="0" fillId="0" borderId="10" xfId="0" applyNumberFormat="1" applyFont="1" applyFill="1" applyBorder="1" applyAlignment="1" applyProtection="1">
      <alignment horizontal="left"/>
      <protection/>
    </xf>
    <xf numFmtId="1" fontId="0" fillId="0" borderId="11" xfId="0" applyNumberFormat="1" applyFont="1" applyFill="1" applyBorder="1" applyAlignment="1" applyProtection="1">
      <alignment horizontal="left"/>
      <protection/>
    </xf>
    <xf numFmtId="0" fontId="1" fillId="0" borderId="8" xfId="0" applyFont="1" applyBorder="1" applyAlignment="1" applyProtection="1">
      <alignment horizontal="center"/>
      <protection/>
    </xf>
    <xf numFmtId="0" fontId="0" fillId="0" borderId="8" xfId="0" applyFont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center"/>
      <protection/>
    </xf>
    <xf numFmtId="0" fontId="0" fillId="0" borderId="8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2" xfId="0" applyBorder="1"/>
    <xf numFmtId="164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2" xfId="0" applyFont="1" applyBorder="1" applyProtection="1">
      <protection/>
    </xf>
    <xf numFmtId="0" fontId="0" fillId="0" borderId="12" xfId="0" applyFont="1" applyFill="1" applyBorder="1" applyProtection="1"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Protection="1">
      <protection/>
    </xf>
    <xf numFmtId="0" fontId="1" fillId="0" borderId="12" xfId="0" applyFont="1" applyBorder="1" applyProtection="1">
      <protection/>
    </xf>
    <xf numFmtId="0" fontId="1" fillId="0" borderId="0" xfId="0" applyFont="1" applyBorder="1" applyProtection="1">
      <protection/>
    </xf>
    <xf numFmtId="2" fontId="0" fillId="0" borderId="9" xfId="0" applyNumberFormat="1" applyFont="1" applyFill="1" applyBorder="1" applyAlignment="1" applyProtection="1">
      <alignment horizontal="right"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righ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52"/>
  <sheetViews>
    <sheetView tabSelected="1" zoomScale="80" zoomScaleNormal="80" workbookViewId="0" topLeftCell="A1">
      <selection activeCell="AC16" sqref="AC16"/>
    </sheetView>
  </sheetViews>
  <sheetFormatPr defaultColWidth="9.140625" defaultRowHeight="12.75"/>
  <cols>
    <col min="1" max="1" width="4.8515625" style="8" customWidth="1"/>
    <col min="2" max="2" width="15.57421875" style="6" customWidth="1"/>
    <col min="3" max="3" width="13.421875" style="8" customWidth="1"/>
    <col min="4" max="4" width="6.421875" style="6" customWidth="1"/>
    <col min="5" max="5" width="15.57421875" style="6" customWidth="1"/>
    <col min="6" max="6" width="9.140625" style="6" customWidth="1"/>
    <col min="7" max="7" width="7.00390625" style="6" bestFit="1" customWidth="1"/>
    <col min="8" max="8" width="2.00390625" style="6" customWidth="1"/>
    <col min="9" max="9" width="6.57421875" style="10" customWidth="1"/>
    <col min="10" max="10" width="2.140625" style="10" customWidth="1"/>
    <col min="11" max="11" width="5.00390625" style="16" customWidth="1"/>
    <col min="12" max="12" width="6.7109375" style="6" customWidth="1"/>
    <col min="13" max="13" width="2.140625" style="10" customWidth="1"/>
    <col min="14" max="14" width="8.140625" style="17" bestFit="1" customWidth="1"/>
    <col min="15" max="15" width="6.8515625" style="6" customWidth="1"/>
    <col min="16" max="16" width="2.140625" style="10" customWidth="1"/>
    <col min="17" max="17" width="8.140625" style="17" bestFit="1" customWidth="1"/>
    <col min="18" max="18" width="6.421875" style="6" customWidth="1"/>
    <col min="19" max="19" width="2.140625" style="10" customWidth="1"/>
    <col min="20" max="20" width="5.00390625" style="17" customWidth="1"/>
    <col min="21" max="21" width="7.8515625" style="10" customWidth="1"/>
    <col min="22" max="22" width="2.140625" style="10" customWidth="1"/>
    <col min="23" max="23" width="8.140625" style="16" bestFit="1" customWidth="1"/>
    <col min="24" max="24" width="6.57421875" style="6" customWidth="1"/>
    <col min="25" max="25" width="2.140625" style="10" customWidth="1"/>
    <col min="26" max="26" width="5.00390625" style="17" customWidth="1"/>
    <col min="27" max="27" width="6.8515625" style="6" customWidth="1"/>
    <col min="28" max="28" width="2.140625" style="10" customWidth="1"/>
    <col min="29" max="29" width="5.00390625" style="17" customWidth="1"/>
    <col min="30" max="30" width="3.140625" style="18" customWidth="1"/>
    <col min="31" max="31" width="1.57421875" style="17" customWidth="1"/>
    <col min="32" max="32" width="3.140625" style="18" customWidth="1"/>
    <col min="33" max="33" width="1.57421875" style="17" customWidth="1"/>
    <col min="34" max="34" width="4.00390625" style="8" customWidth="1"/>
    <col min="35" max="35" width="2.140625" style="10" customWidth="1"/>
    <col min="36" max="36" width="5.00390625" style="17" customWidth="1"/>
    <col min="37" max="38" width="10.421875" style="2" customWidth="1"/>
    <col min="39" max="39" width="7.57421875" style="0" customWidth="1"/>
    <col min="40" max="40" width="11.421875" style="0" hidden="1" customWidth="1"/>
    <col min="41" max="256" width="11.421875" style="0" customWidth="1"/>
  </cols>
  <sheetData>
    <row r="1" spans="1:39" s="27" customFormat="1" ht="20.25">
      <c r="A1" s="25" t="s">
        <v>24</v>
      </c>
      <c r="B1" s="28"/>
      <c r="C1" s="25"/>
      <c r="D1" s="28"/>
      <c r="E1" s="28"/>
      <c r="F1" s="28"/>
      <c r="G1" s="28"/>
      <c r="H1" s="28"/>
      <c r="I1" s="20" t="s">
        <v>47</v>
      </c>
      <c r="J1" s="21"/>
      <c r="K1" s="22"/>
      <c r="L1" s="28"/>
      <c r="M1" s="21"/>
      <c r="N1" s="23"/>
      <c r="O1" s="28"/>
      <c r="P1" s="21"/>
      <c r="Q1" s="23"/>
      <c r="R1" s="28"/>
      <c r="S1" s="21"/>
      <c r="T1" s="23"/>
      <c r="U1" s="21"/>
      <c r="V1" s="21"/>
      <c r="W1" s="22"/>
      <c r="X1" s="28"/>
      <c r="Y1" s="21"/>
      <c r="Z1" s="23"/>
      <c r="AA1" s="28"/>
      <c r="AB1" s="21"/>
      <c r="AC1" s="23"/>
      <c r="AD1" s="24"/>
      <c r="AE1" s="23"/>
      <c r="AF1" s="24"/>
      <c r="AG1" s="23"/>
      <c r="AH1" s="25"/>
      <c r="AI1" s="21"/>
      <c r="AJ1" s="23"/>
      <c r="AK1" s="26"/>
      <c r="AL1" s="26"/>
      <c r="AM1" s="26"/>
    </row>
    <row r="2" spans="1:38" ht="12.75">
      <c r="A2" s="13"/>
      <c r="B2" s="12"/>
      <c r="C2" s="13"/>
      <c r="D2" s="12"/>
      <c r="E2" s="12"/>
      <c r="F2" s="12"/>
      <c r="G2" s="12"/>
      <c r="H2" s="12"/>
      <c r="I2" s="9"/>
      <c r="J2" s="9"/>
      <c r="K2" s="14"/>
      <c r="L2" s="9"/>
      <c r="M2" s="9"/>
      <c r="N2" s="15"/>
      <c r="O2" s="30"/>
      <c r="P2" s="9"/>
      <c r="Q2" s="15"/>
      <c r="R2" s="9"/>
      <c r="S2" s="9"/>
      <c r="T2" s="15"/>
      <c r="U2" s="9"/>
      <c r="V2" s="9"/>
      <c r="W2" s="14"/>
      <c r="X2" s="9"/>
      <c r="Y2" s="9"/>
      <c r="Z2" s="15"/>
      <c r="AA2" s="30"/>
      <c r="AB2" s="9"/>
      <c r="AC2" s="15"/>
      <c r="AD2" s="14"/>
      <c r="AE2" s="15"/>
      <c r="AF2" s="14"/>
      <c r="AG2" s="15"/>
      <c r="AH2" s="11"/>
      <c r="AI2" s="9"/>
      <c r="AJ2" s="15"/>
      <c r="AK2"/>
      <c r="AL2"/>
    </row>
    <row r="3" spans="1:38" ht="12.75">
      <c r="A3" s="13"/>
      <c r="B3" s="12"/>
      <c r="C3" s="13"/>
      <c r="D3" s="12"/>
      <c r="E3" s="12"/>
      <c r="F3" s="12"/>
      <c r="G3" s="12"/>
      <c r="H3" s="12"/>
      <c r="I3" s="103" t="s">
        <v>16</v>
      </c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5"/>
      <c r="U3" s="103" t="s">
        <v>17</v>
      </c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5"/>
      <c r="AK3"/>
      <c r="AL3"/>
    </row>
    <row r="4" spans="1:36" s="1" customFormat="1" ht="12.75">
      <c r="A4" s="39"/>
      <c r="B4" s="40" t="s">
        <v>0</v>
      </c>
      <c r="C4" s="39" t="s">
        <v>1</v>
      </c>
      <c r="D4" s="39" t="s">
        <v>5</v>
      </c>
      <c r="E4" s="40" t="s">
        <v>2</v>
      </c>
      <c r="F4" s="41" t="s">
        <v>6</v>
      </c>
      <c r="G4" s="32" t="s">
        <v>7</v>
      </c>
      <c r="H4" s="101"/>
      <c r="I4" s="33" t="s">
        <v>9</v>
      </c>
      <c r="J4" s="42" t="s">
        <v>4</v>
      </c>
      <c r="K4" s="43" t="s">
        <v>3</v>
      </c>
      <c r="L4" s="44" t="s">
        <v>10</v>
      </c>
      <c r="M4" s="45" t="s">
        <v>4</v>
      </c>
      <c r="N4" s="43" t="s">
        <v>3</v>
      </c>
      <c r="O4" s="44" t="s">
        <v>11</v>
      </c>
      <c r="P4" s="45" t="s">
        <v>4</v>
      </c>
      <c r="Q4" s="43" t="s">
        <v>3</v>
      </c>
      <c r="R4" s="44" t="s">
        <v>12</v>
      </c>
      <c r="S4" s="45" t="s">
        <v>4</v>
      </c>
      <c r="T4" s="43" t="s">
        <v>3</v>
      </c>
      <c r="U4" s="44" t="s">
        <v>13</v>
      </c>
      <c r="V4" s="45" t="s">
        <v>4</v>
      </c>
      <c r="W4" s="43" t="s">
        <v>3</v>
      </c>
      <c r="X4" s="44" t="s">
        <v>14</v>
      </c>
      <c r="Y4" s="45" t="s">
        <v>4</v>
      </c>
      <c r="Z4" s="43" t="s">
        <v>3</v>
      </c>
      <c r="AA4" s="44" t="s">
        <v>15</v>
      </c>
      <c r="AB4" s="45" t="s">
        <v>4</v>
      </c>
      <c r="AC4" s="43" t="s">
        <v>3</v>
      </c>
      <c r="AD4" s="46"/>
      <c r="AE4" s="47"/>
      <c r="AF4" s="106" t="s">
        <v>23</v>
      </c>
      <c r="AG4" s="106"/>
      <c r="AH4" s="106"/>
      <c r="AI4" s="45" t="s">
        <v>4</v>
      </c>
      <c r="AJ4" s="43" t="s">
        <v>3</v>
      </c>
    </row>
    <row r="5" spans="1:36" s="1" customFormat="1" ht="12.75">
      <c r="A5" s="65"/>
      <c r="B5" s="49" t="s">
        <v>8</v>
      </c>
      <c r="C5" s="66"/>
      <c r="D5" s="66"/>
      <c r="E5" s="49"/>
      <c r="F5" s="67"/>
      <c r="G5" s="68"/>
      <c r="H5" s="100"/>
      <c r="I5" s="67"/>
      <c r="J5" s="42"/>
      <c r="K5" s="43"/>
      <c r="L5" s="48"/>
      <c r="M5" s="45"/>
      <c r="N5" s="43"/>
      <c r="O5" s="44"/>
      <c r="P5" s="45"/>
      <c r="Q5" s="43"/>
      <c r="R5" s="44"/>
      <c r="S5" s="45"/>
      <c r="T5" s="43"/>
      <c r="U5" s="44"/>
      <c r="V5" s="45"/>
      <c r="W5" s="43"/>
      <c r="X5" s="44"/>
      <c r="Y5" s="45"/>
      <c r="Z5" s="43"/>
      <c r="AA5" s="44"/>
      <c r="AB5" s="45"/>
      <c r="AC5" s="43"/>
      <c r="AD5" s="46" t="s">
        <v>20</v>
      </c>
      <c r="AE5" s="47" t="s">
        <v>19</v>
      </c>
      <c r="AF5" s="50" t="s">
        <v>18</v>
      </c>
      <c r="AG5" s="47" t="s">
        <v>22</v>
      </c>
      <c r="AH5" s="51" t="s">
        <v>21</v>
      </c>
      <c r="AI5" s="69"/>
      <c r="AJ5" s="43"/>
    </row>
    <row r="6" spans="1:40" ht="12.75">
      <c r="A6" s="75">
        <v>1</v>
      </c>
      <c r="B6" s="30" t="s">
        <v>62</v>
      </c>
      <c r="C6" s="30" t="s">
        <v>63</v>
      </c>
      <c r="D6" s="30">
        <v>2001</v>
      </c>
      <c r="E6" s="30" t="s">
        <v>40</v>
      </c>
      <c r="F6" s="30">
        <f aca="true" t="shared" si="0" ref="F6:F26">IF(B6="","",K6+N6+Q6+T6+W6+Z6+AC6+AJ6)</f>
        <v>3001</v>
      </c>
      <c r="G6" s="89" t="s">
        <v>44</v>
      </c>
      <c r="H6" s="93"/>
      <c r="I6" s="70">
        <v>12.32</v>
      </c>
      <c r="J6" s="71" t="str">
        <f aca="true" t="shared" si="1" ref="J6:J26">IF(I6="","","/")</f>
        <v>/</v>
      </c>
      <c r="K6" s="76">
        <f aca="true" t="shared" si="2" ref="K6:K26">IF(I6="","0",INT(7.080303*((2150-(I6*100))/100)^2.1))</f>
        <v>744</v>
      </c>
      <c r="L6" s="70">
        <v>5.3</v>
      </c>
      <c r="M6" s="71" t="str">
        <f aca="true" t="shared" si="3" ref="M6:M26">IF(L6="","","/")</f>
        <v>/</v>
      </c>
      <c r="N6" s="76">
        <f aca="true" t="shared" si="4" ref="N6:N26">IF(L6="","0",INT(136.08157*((100*L6-130)/100)^1.1))</f>
        <v>625</v>
      </c>
      <c r="O6" s="72">
        <v>10.5</v>
      </c>
      <c r="P6" s="71" t="str">
        <f aca="true" t="shared" si="5" ref="P6:P26">IF(O6="","","/")</f>
        <v>/</v>
      </c>
      <c r="Q6" s="76">
        <f aca="true" t="shared" si="6" ref="Q6:Q26">IF(O6="","0",INT(82.491673*((100*O6-178)/100)^0.9))</f>
        <v>579</v>
      </c>
      <c r="R6" s="70">
        <v>1.6</v>
      </c>
      <c r="S6" s="71" t="str">
        <f aca="true" t="shared" si="7" ref="S6:S26">IF(R6="","","/")</f>
        <v>/</v>
      </c>
      <c r="T6" s="76">
        <f aca="true" t="shared" si="8" ref="T6:T25">IF(R6="","0",INT(732.15375*((100*R6-75)/100)^1))</f>
        <v>622</v>
      </c>
      <c r="U6" s="70"/>
      <c r="V6" s="71" t="str">
        <f aca="true" t="shared" si="9" ref="V6:V26">IF(U6="","","/")</f>
        <v/>
      </c>
      <c r="W6" s="76">
        <v>0</v>
      </c>
      <c r="X6" s="70"/>
      <c r="Y6" s="71" t="str">
        <f aca="true" t="shared" si="10" ref="Y6:Y26">IF(X6="","","/")</f>
        <v/>
      </c>
      <c r="Z6" s="76" t="str">
        <f aca="true" t="shared" si="11" ref="Z6:Z13">IF(X6="","0",(INT(23.247477*((100*X6*0.894-602)/100)^0.9)))</f>
        <v>0</v>
      </c>
      <c r="AA6" s="72">
        <v>66</v>
      </c>
      <c r="AB6" s="71" t="str">
        <f aca="true" t="shared" si="12" ref="AB6:AB26">IF(AA6="","","/")</f>
        <v>/</v>
      </c>
      <c r="AC6" s="76">
        <f>IF(AA6="","0",INT(0.249724*((10082-(AA6*100))/100)^2.1))</f>
        <v>431</v>
      </c>
      <c r="AD6" s="14"/>
      <c r="AE6" s="15" t="str">
        <f aca="true" t="shared" si="13" ref="AE6:AE26">IF(AD6="","",":")</f>
        <v/>
      </c>
      <c r="AF6" s="73"/>
      <c r="AG6" s="15" t="str">
        <f aca="true" t="shared" si="14" ref="AG6:AG26">IF(AF6="","",":")</f>
        <v/>
      </c>
      <c r="AH6" s="74"/>
      <c r="AI6" s="71" t="str">
        <f aca="true" t="shared" si="15" ref="AI6:AI26">IF(AD6="","","/")</f>
        <v/>
      </c>
      <c r="AJ6" s="76">
        <v>0</v>
      </c>
      <c r="AK6" s="19"/>
      <c r="AL6"/>
      <c r="AN6" s="19">
        <f>(6000*AD6)+(100*AF6)+AH6</f>
        <v>0</v>
      </c>
    </row>
    <row r="7" spans="1:40" ht="12.75">
      <c r="A7" s="75">
        <v>2</v>
      </c>
      <c r="B7" s="52" t="s">
        <v>27</v>
      </c>
      <c r="C7" s="52" t="s">
        <v>25</v>
      </c>
      <c r="D7" s="52">
        <v>1997</v>
      </c>
      <c r="E7" s="52" t="s">
        <v>29</v>
      </c>
      <c r="F7" s="30">
        <f t="shared" si="0"/>
        <v>2978</v>
      </c>
      <c r="G7" s="89" t="s">
        <v>44</v>
      </c>
      <c r="H7" s="94"/>
      <c r="I7" s="70">
        <v>12.89</v>
      </c>
      <c r="J7" s="71" t="str">
        <f t="shared" si="1"/>
        <v>/</v>
      </c>
      <c r="K7" s="76">
        <f t="shared" si="2"/>
        <v>650</v>
      </c>
      <c r="L7" s="70">
        <v>4.76</v>
      </c>
      <c r="M7" s="71" t="str">
        <f t="shared" si="3"/>
        <v>/</v>
      </c>
      <c r="N7" s="76">
        <f t="shared" si="4"/>
        <v>533</v>
      </c>
      <c r="O7" s="72">
        <v>12.19</v>
      </c>
      <c r="P7" s="71" t="str">
        <f t="shared" si="5"/>
        <v>/</v>
      </c>
      <c r="Q7" s="76">
        <f t="shared" si="6"/>
        <v>679</v>
      </c>
      <c r="R7" s="70">
        <v>1.5</v>
      </c>
      <c r="S7" s="71" t="str">
        <f t="shared" si="7"/>
        <v>/</v>
      </c>
      <c r="T7" s="76">
        <f t="shared" si="8"/>
        <v>549</v>
      </c>
      <c r="U7" s="70"/>
      <c r="V7" s="71" t="str">
        <f t="shared" si="9"/>
        <v/>
      </c>
      <c r="W7" s="76">
        <v>0</v>
      </c>
      <c r="X7" s="70">
        <v>45.7</v>
      </c>
      <c r="Y7" s="71" t="str">
        <f t="shared" si="10"/>
        <v>/</v>
      </c>
      <c r="Z7" s="76">
        <f t="shared" si="11"/>
        <v>567</v>
      </c>
      <c r="AA7" s="72"/>
      <c r="AB7" s="71" t="str">
        <f t="shared" si="12"/>
        <v/>
      </c>
      <c r="AC7" s="76" t="str">
        <f aca="true" t="shared" si="16" ref="AC7:AC26">IF(AA7="","0",INT(0.249724*((10082-(AA7*100))/100)^2.1))</f>
        <v>0</v>
      </c>
      <c r="AD7" s="14"/>
      <c r="AE7" s="15" t="str">
        <f t="shared" si="13"/>
        <v/>
      </c>
      <c r="AF7" s="73"/>
      <c r="AG7" s="15" t="str">
        <f t="shared" si="14"/>
        <v/>
      </c>
      <c r="AH7" s="74"/>
      <c r="AI7" s="71" t="str">
        <f t="shared" si="15"/>
        <v/>
      </c>
      <c r="AJ7" s="76" t="str">
        <f>IF(AD7="","0",INT(0.042083*((23537-AN7)/100)^2.1))</f>
        <v>0</v>
      </c>
      <c r="AK7" s="37"/>
      <c r="AL7" s="4"/>
      <c r="AN7" s="19">
        <f aca="true" t="shared" si="17" ref="AN7:AN26">(6000*AD7)+(100*AF7)+AH7</f>
        <v>0</v>
      </c>
    </row>
    <row r="8" spans="1:40" ht="12.75">
      <c r="A8" s="75">
        <v>3</v>
      </c>
      <c r="B8" s="52" t="s">
        <v>30</v>
      </c>
      <c r="C8" s="52" t="s">
        <v>32</v>
      </c>
      <c r="D8" s="52">
        <v>1995</v>
      </c>
      <c r="E8" s="52" t="s">
        <v>29</v>
      </c>
      <c r="F8" s="30">
        <f t="shared" si="0"/>
        <v>2915</v>
      </c>
      <c r="G8" s="89" t="s">
        <v>44</v>
      </c>
      <c r="H8" s="93"/>
      <c r="I8" s="70">
        <v>13.27</v>
      </c>
      <c r="J8" s="71" t="str">
        <f t="shared" si="1"/>
        <v>/</v>
      </c>
      <c r="K8" s="76">
        <f t="shared" si="2"/>
        <v>592</v>
      </c>
      <c r="L8" s="70">
        <v>5.11</v>
      </c>
      <c r="M8" s="71" t="str">
        <f t="shared" si="3"/>
        <v>/</v>
      </c>
      <c r="N8" s="76">
        <f t="shared" si="4"/>
        <v>592</v>
      </c>
      <c r="O8" s="72">
        <v>11.05</v>
      </c>
      <c r="P8" s="71" t="str">
        <f t="shared" si="5"/>
        <v>/</v>
      </c>
      <c r="Q8" s="76">
        <f t="shared" si="6"/>
        <v>612</v>
      </c>
      <c r="R8" s="70">
        <v>1.55</v>
      </c>
      <c r="S8" s="71" t="str">
        <f t="shared" si="7"/>
        <v>/</v>
      </c>
      <c r="T8" s="76">
        <f t="shared" si="8"/>
        <v>585</v>
      </c>
      <c r="U8" s="70"/>
      <c r="V8" s="71" t="str">
        <f t="shared" si="9"/>
        <v/>
      </c>
      <c r="W8" s="76">
        <v>0</v>
      </c>
      <c r="X8" s="70">
        <v>43.2</v>
      </c>
      <c r="Y8" s="71" t="str">
        <f t="shared" si="10"/>
        <v>/</v>
      </c>
      <c r="Z8" s="76">
        <f t="shared" si="11"/>
        <v>534</v>
      </c>
      <c r="AA8" s="72"/>
      <c r="AB8" s="71" t="str">
        <f t="shared" si="12"/>
        <v/>
      </c>
      <c r="AC8" s="76" t="str">
        <f t="shared" si="16"/>
        <v>0</v>
      </c>
      <c r="AD8" s="14"/>
      <c r="AE8" s="15" t="str">
        <f t="shared" si="13"/>
        <v/>
      </c>
      <c r="AF8" s="73"/>
      <c r="AG8" s="15" t="str">
        <f t="shared" si="14"/>
        <v/>
      </c>
      <c r="AH8" s="74"/>
      <c r="AI8" s="71" t="str">
        <f t="shared" si="15"/>
        <v/>
      </c>
      <c r="AJ8" s="76">
        <v>0</v>
      </c>
      <c r="AK8" s="19"/>
      <c r="AL8"/>
      <c r="AN8" s="19">
        <f t="shared" si="17"/>
        <v>0</v>
      </c>
    </row>
    <row r="9" spans="1:41" s="4" customFormat="1" ht="12.75">
      <c r="A9" s="75">
        <v>4</v>
      </c>
      <c r="B9" s="52" t="s">
        <v>27</v>
      </c>
      <c r="C9" s="52" t="s">
        <v>28</v>
      </c>
      <c r="D9" s="52">
        <v>1995</v>
      </c>
      <c r="E9" s="52" t="s">
        <v>29</v>
      </c>
      <c r="F9" s="30">
        <f t="shared" si="0"/>
        <v>2911</v>
      </c>
      <c r="G9" s="89" t="s">
        <v>45</v>
      </c>
      <c r="H9" s="94"/>
      <c r="I9" s="70">
        <v>13.24</v>
      </c>
      <c r="J9" s="71" t="str">
        <f t="shared" si="1"/>
        <v>/</v>
      </c>
      <c r="K9" s="76">
        <f t="shared" si="2"/>
        <v>596</v>
      </c>
      <c r="L9" s="70">
        <v>4.22</v>
      </c>
      <c r="M9" s="71" t="str">
        <f t="shared" si="3"/>
        <v>/</v>
      </c>
      <c r="N9" s="76">
        <f t="shared" si="4"/>
        <v>442</v>
      </c>
      <c r="O9" s="72">
        <v>11.99</v>
      </c>
      <c r="P9" s="71" t="str">
        <f t="shared" si="5"/>
        <v>/</v>
      </c>
      <c r="Q9" s="76">
        <f t="shared" si="6"/>
        <v>667</v>
      </c>
      <c r="R9" s="70">
        <v>1.55</v>
      </c>
      <c r="S9" s="71" t="str">
        <f t="shared" si="7"/>
        <v>/</v>
      </c>
      <c r="T9" s="76">
        <f t="shared" si="8"/>
        <v>585</v>
      </c>
      <c r="U9" s="70"/>
      <c r="V9" s="71" t="str">
        <f t="shared" si="9"/>
        <v/>
      </c>
      <c r="W9" s="76">
        <v>0</v>
      </c>
      <c r="X9" s="70">
        <v>49.81</v>
      </c>
      <c r="Y9" s="71" t="str">
        <f t="shared" si="10"/>
        <v>/</v>
      </c>
      <c r="Z9" s="76">
        <f t="shared" si="11"/>
        <v>621</v>
      </c>
      <c r="AA9" s="72"/>
      <c r="AB9" s="71" t="str">
        <f t="shared" si="12"/>
        <v/>
      </c>
      <c r="AC9" s="76" t="str">
        <f t="shared" si="16"/>
        <v>0</v>
      </c>
      <c r="AD9" s="14"/>
      <c r="AE9" s="15" t="str">
        <f t="shared" si="13"/>
        <v/>
      </c>
      <c r="AF9" s="73"/>
      <c r="AG9" s="15" t="str">
        <f t="shared" si="14"/>
        <v/>
      </c>
      <c r="AH9" s="74"/>
      <c r="AI9" s="71" t="str">
        <f t="shared" si="15"/>
        <v/>
      </c>
      <c r="AJ9" s="76">
        <v>0</v>
      </c>
      <c r="AK9" s="37"/>
      <c r="AM9"/>
      <c r="AN9" s="19">
        <f t="shared" si="17"/>
        <v>0</v>
      </c>
      <c r="AO9"/>
    </row>
    <row r="10" spans="1:41" s="4" customFormat="1" ht="12.75">
      <c r="A10" s="75">
        <v>5</v>
      </c>
      <c r="B10" s="52" t="s">
        <v>51</v>
      </c>
      <c r="C10" s="52" t="s">
        <v>52</v>
      </c>
      <c r="D10" s="52">
        <v>2005</v>
      </c>
      <c r="E10" s="52" t="s">
        <v>29</v>
      </c>
      <c r="F10" s="30">
        <f t="shared" si="0"/>
        <v>2854</v>
      </c>
      <c r="G10" s="89" t="s">
        <v>45</v>
      </c>
      <c r="H10" s="93"/>
      <c r="I10" s="70">
        <v>12.92</v>
      </c>
      <c r="J10" s="71" t="str">
        <f t="shared" si="1"/>
        <v>/</v>
      </c>
      <c r="K10" s="76">
        <f t="shared" si="2"/>
        <v>646</v>
      </c>
      <c r="L10" s="70">
        <v>4.88</v>
      </c>
      <c r="M10" s="71" t="str">
        <f t="shared" si="3"/>
        <v>/</v>
      </c>
      <c r="N10" s="76">
        <f t="shared" si="4"/>
        <v>553</v>
      </c>
      <c r="O10" s="72">
        <v>11.06</v>
      </c>
      <c r="P10" s="71" t="str">
        <f t="shared" si="5"/>
        <v>/</v>
      </c>
      <c r="Q10" s="76">
        <f t="shared" si="6"/>
        <v>612</v>
      </c>
      <c r="R10" s="70">
        <v>1.55</v>
      </c>
      <c r="S10" s="71" t="str">
        <f t="shared" si="7"/>
        <v>/</v>
      </c>
      <c r="T10" s="76">
        <f t="shared" si="8"/>
        <v>585</v>
      </c>
      <c r="U10" s="70"/>
      <c r="V10" s="71" t="str">
        <f t="shared" si="9"/>
        <v/>
      </c>
      <c r="W10" s="76">
        <v>0</v>
      </c>
      <c r="X10" s="70"/>
      <c r="Y10" s="71" t="str">
        <f t="shared" si="10"/>
        <v/>
      </c>
      <c r="Z10" s="76" t="str">
        <f t="shared" si="11"/>
        <v>0</v>
      </c>
      <c r="AA10" s="72">
        <v>65</v>
      </c>
      <c r="AB10" s="71" t="str">
        <f t="shared" si="12"/>
        <v>/</v>
      </c>
      <c r="AC10" s="76">
        <f t="shared" si="16"/>
        <v>458</v>
      </c>
      <c r="AD10" s="14"/>
      <c r="AE10" s="15" t="str">
        <f t="shared" si="13"/>
        <v/>
      </c>
      <c r="AF10" s="73"/>
      <c r="AG10" s="15" t="str">
        <f t="shared" si="14"/>
        <v/>
      </c>
      <c r="AH10" s="74"/>
      <c r="AI10" s="71" t="str">
        <f t="shared" si="15"/>
        <v/>
      </c>
      <c r="AJ10" s="76">
        <v>0</v>
      </c>
      <c r="AK10" s="37"/>
      <c r="AL10" s="3"/>
      <c r="AM10"/>
      <c r="AN10" s="19">
        <f t="shared" si="17"/>
        <v>0</v>
      </c>
      <c r="AO10"/>
    </row>
    <row r="11" spans="1:41" s="4" customFormat="1" ht="12.75">
      <c r="A11" s="75">
        <v>6</v>
      </c>
      <c r="B11" s="52" t="s">
        <v>30</v>
      </c>
      <c r="C11" s="52" t="s">
        <v>26</v>
      </c>
      <c r="D11" s="52">
        <v>1999</v>
      </c>
      <c r="E11" s="52" t="s">
        <v>29</v>
      </c>
      <c r="F11" s="30">
        <f t="shared" si="0"/>
        <v>2801</v>
      </c>
      <c r="G11" s="89" t="s">
        <v>45</v>
      </c>
      <c r="H11" s="95"/>
      <c r="I11" s="70">
        <v>13.54</v>
      </c>
      <c r="J11" s="71" t="str">
        <f t="shared" si="1"/>
        <v>/</v>
      </c>
      <c r="K11" s="76">
        <f t="shared" si="2"/>
        <v>552</v>
      </c>
      <c r="L11" s="70">
        <v>4.88</v>
      </c>
      <c r="M11" s="71" t="str">
        <f t="shared" si="3"/>
        <v>/</v>
      </c>
      <c r="N11" s="76">
        <f t="shared" si="4"/>
        <v>553</v>
      </c>
      <c r="O11" s="72">
        <v>11.04</v>
      </c>
      <c r="P11" s="71" t="str">
        <f t="shared" si="5"/>
        <v>/</v>
      </c>
      <c r="Q11" s="76">
        <f t="shared" si="6"/>
        <v>611</v>
      </c>
      <c r="R11" s="70">
        <v>1.5</v>
      </c>
      <c r="S11" s="71" t="str">
        <f t="shared" si="7"/>
        <v>/</v>
      </c>
      <c r="T11" s="76">
        <f t="shared" si="8"/>
        <v>549</v>
      </c>
      <c r="U11" s="70"/>
      <c r="V11" s="71" t="str">
        <f t="shared" si="9"/>
        <v/>
      </c>
      <c r="W11" s="76">
        <v>0</v>
      </c>
      <c r="X11" s="70">
        <v>43.31</v>
      </c>
      <c r="Y11" s="71" t="str">
        <f t="shared" si="10"/>
        <v>/</v>
      </c>
      <c r="Z11" s="76">
        <f t="shared" si="11"/>
        <v>536</v>
      </c>
      <c r="AA11" s="72"/>
      <c r="AB11" s="71" t="str">
        <f t="shared" si="12"/>
        <v/>
      </c>
      <c r="AC11" s="76" t="str">
        <f t="shared" si="16"/>
        <v>0</v>
      </c>
      <c r="AD11" s="14"/>
      <c r="AE11" s="15" t="str">
        <f t="shared" si="13"/>
        <v/>
      </c>
      <c r="AF11" s="73"/>
      <c r="AG11" s="15" t="str">
        <f t="shared" si="14"/>
        <v/>
      </c>
      <c r="AH11" s="74"/>
      <c r="AI11" s="71" t="str">
        <f t="shared" si="15"/>
        <v/>
      </c>
      <c r="AJ11" s="76">
        <v>0</v>
      </c>
      <c r="AM11"/>
      <c r="AN11" s="19">
        <f t="shared" si="17"/>
        <v>0</v>
      </c>
      <c r="AO11"/>
    </row>
    <row r="12" spans="1:41" s="4" customFormat="1" ht="12.75">
      <c r="A12" s="75">
        <v>7</v>
      </c>
      <c r="B12" s="52" t="s">
        <v>36</v>
      </c>
      <c r="C12" s="52" t="s">
        <v>41</v>
      </c>
      <c r="D12" s="52">
        <v>2002</v>
      </c>
      <c r="E12" s="52" t="s">
        <v>37</v>
      </c>
      <c r="F12" s="30">
        <f t="shared" si="0"/>
        <v>2750</v>
      </c>
      <c r="G12" s="90"/>
      <c r="H12" s="96"/>
      <c r="I12" s="70">
        <v>12.78</v>
      </c>
      <c r="J12" s="71" t="str">
        <f t="shared" si="1"/>
        <v>/</v>
      </c>
      <c r="K12" s="76">
        <f t="shared" si="2"/>
        <v>668</v>
      </c>
      <c r="L12" s="70">
        <v>4.79</v>
      </c>
      <c r="M12" s="71" t="str">
        <f t="shared" si="3"/>
        <v>/</v>
      </c>
      <c r="N12" s="76">
        <f t="shared" si="4"/>
        <v>538</v>
      </c>
      <c r="O12" s="72">
        <v>10.62</v>
      </c>
      <c r="P12" s="71" t="str">
        <f t="shared" si="5"/>
        <v>/</v>
      </c>
      <c r="Q12" s="76">
        <f t="shared" si="6"/>
        <v>586</v>
      </c>
      <c r="R12" s="70">
        <v>1.45</v>
      </c>
      <c r="S12" s="71" t="str">
        <f t="shared" si="7"/>
        <v>/</v>
      </c>
      <c r="T12" s="76">
        <f t="shared" si="8"/>
        <v>512</v>
      </c>
      <c r="U12" s="70"/>
      <c r="V12" s="71" t="str">
        <f t="shared" si="9"/>
        <v/>
      </c>
      <c r="W12" s="76">
        <v>0</v>
      </c>
      <c r="X12" s="70">
        <v>36.56</v>
      </c>
      <c r="Y12" s="71" t="str">
        <f t="shared" si="10"/>
        <v>/</v>
      </c>
      <c r="Z12" s="76">
        <f t="shared" si="11"/>
        <v>446</v>
      </c>
      <c r="AA12" s="72"/>
      <c r="AB12" s="71" t="str">
        <f t="shared" si="12"/>
        <v/>
      </c>
      <c r="AC12" s="76" t="str">
        <f t="shared" si="16"/>
        <v>0</v>
      </c>
      <c r="AD12" s="14"/>
      <c r="AE12" s="15" t="str">
        <f t="shared" si="13"/>
        <v/>
      </c>
      <c r="AF12" s="73"/>
      <c r="AG12" s="15" t="str">
        <f t="shared" si="14"/>
        <v/>
      </c>
      <c r="AH12" s="74"/>
      <c r="AI12" s="71" t="str">
        <f t="shared" si="15"/>
        <v/>
      </c>
      <c r="AJ12" s="76">
        <v>0</v>
      </c>
      <c r="AM12"/>
      <c r="AN12" s="19">
        <f t="shared" si="17"/>
        <v>0</v>
      </c>
      <c r="AO12"/>
    </row>
    <row r="13" spans="1:41" s="4" customFormat="1" ht="12.75">
      <c r="A13" s="75">
        <v>8</v>
      </c>
      <c r="B13" s="52" t="s">
        <v>38</v>
      </c>
      <c r="C13" s="52" t="s">
        <v>39</v>
      </c>
      <c r="D13" s="52">
        <v>2003</v>
      </c>
      <c r="E13" s="52" t="s">
        <v>37</v>
      </c>
      <c r="F13" s="30">
        <f t="shared" si="0"/>
        <v>2669</v>
      </c>
      <c r="G13" s="88"/>
      <c r="H13" s="93"/>
      <c r="I13" s="70">
        <v>12.9</v>
      </c>
      <c r="J13" s="71" t="str">
        <f t="shared" si="1"/>
        <v>/</v>
      </c>
      <c r="K13" s="76">
        <f t="shared" si="2"/>
        <v>649</v>
      </c>
      <c r="L13" s="70">
        <v>4.98</v>
      </c>
      <c r="M13" s="71" t="str">
        <f t="shared" si="3"/>
        <v>/</v>
      </c>
      <c r="N13" s="76">
        <f t="shared" si="4"/>
        <v>570</v>
      </c>
      <c r="O13" s="72">
        <v>9.78</v>
      </c>
      <c r="P13" s="71" t="str">
        <f t="shared" si="5"/>
        <v>/</v>
      </c>
      <c r="Q13" s="76">
        <f t="shared" si="6"/>
        <v>536</v>
      </c>
      <c r="R13" s="70">
        <v>1.5</v>
      </c>
      <c r="S13" s="71" t="str">
        <f t="shared" si="7"/>
        <v>/</v>
      </c>
      <c r="T13" s="76">
        <f t="shared" si="8"/>
        <v>549</v>
      </c>
      <c r="U13" s="70"/>
      <c r="V13" s="71" t="str">
        <f t="shared" si="9"/>
        <v/>
      </c>
      <c r="W13" s="76">
        <v>0</v>
      </c>
      <c r="X13" s="70">
        <v>30.65</v>
      </c>
      <c r="Y13" s="71" t="str">
        <f t="shared" si="10"/>
        <v>/</v>
      </c>
      <c r="Z13" s="76">
        <f t="shared" si="11"/>
        <v>365</v>
      </c>
      <c r="AA13" s="72"/>
      <c r="AB13" s="71" t="str">
        <f t="shared" si="12"/>
        <v/>
      </c>
      <c r="AC13" s="76" t="str">
        <f t="shared" si="16"/>
        <v>0</v>
      </c>
      <c r="AD13" s="14"/>
      <c r="AE13" s="15" t="str">
        <f t="shared" si="13"/>
        <v/>
      </c>
      <c r="AF13" s="73"/>
      <c r="AG13" s="15" t="str">
        <f t="shared" si="14"/>
        <v/>
      </c>
      <c r="AH13" s="74"/>
      <c r="AI13" s="71" t="str">
        <f t="shared" si="15"/>
        <v/>
      </c>
      <c r="AJ13" s="76">
        <v>0</v>
      </c>
      <c r="AK13"/>
      <c r="AL13"/>
      <c r="AM13"/>
      <c r="AN13" s="19">
        <f t="shared" si="17"/>
        <v>0</v>
      </c>
      <c r="AO13"/>
    </row>
    <row r="14" spans="1:41" s="4" customFormat="1" ht="12.75">
      <c r="A14" s="75">
        <v>9</v>
      </c>
      <c r="B14" s="30" t="s">
        <v>64</v>
      </c>
      <c r="C14" s="30" t="s">
        <v>65</v>
      </c>
      <c r="D14" s="30">
        <v>2002</v>
      </c>
      <c r="E14" s="30" t="s">
        <v>40</v>
      </c>
      <c r="F14" s="30">
        <f t="shared" si="0"/>
        <v>2618</v>
      </c>
      <c r="G14" s="89"/>
      <c r="H14" s="95"/>
      <c r="I14" s="70">
        <v>13.55</v>
      </c>
      <c r="J14" s="71" t="str">
        <f t="shared" si="1"/>
        <v>/</v>
      </c>
      <c r="K14" s="76">
        <f t="shared" si="2"/>
        <v>550</v>
      </c>
      <c r="L14" s="70">
        <v>4.89</v>
      </c>
      <c r="M14" s="71" t="str">
        <f t="shared" si="3"/>
        <v>/</v>
      </c>
      <c r="N14" s="76">
        <f t="shared" si="4"/>
        <v>555</v>
      </c>
      <c r="O14" s="72">
        <v>10.13</v>
      </c>
      <c r="P14" s="71" t="str">
        <f t="shared" si="5"/>
        <v>/</v>
      </c>
      <c r="Q14" s="76">
        <f t="shared" si="6"/>
        <v>557</v>
      </c>
      <c r="R14" s="70">
        <v>1.6</v>
      </c>
      <c r="S14" s="71" t="str">
        <f t="shared" si="7"/>
        <v>/</v>
      </c>
      <c r="T14" s="76">
        <f t="shared" si="8"/>
        <v>622</v>
      </c>
      <c r="U14" s="70"/>
      <c r="V14" s="71" t="str">
        <f t="shared" si="9"/>
        <v/>
      </c>
      <c r="W14" s="76">
        <v>0</v>
      </c>
      <c r="X14" s="70"/>
      <c r="Y14" s="71" t="str">
        <f t="shared" si="10"/>
        <v/>
      </c>
      <c r="Z14" s="76">
        <v>0</v>
      </c>
      <c r="AA14" s="72">
        <v>70</v>
      </c>
      <c r="AB14" s="71" t="str">
        <f t="shared" si="12"/>
        <v>/</v>
      </c>
      <c r="AC14" s="76">
        <f t="shared" si="16"/>
        <v>334</v>
      </c>
      <c r="AD14" s="14"/>
      <c r="AE14" s="15" t="str">
        <f t="shared" si="13"/>
        <v/>
      </c>
      <c r="AF14" s="73"/>
      <c r="AG14" s="15" t="str">
        <f t="shared" si="14"/>
        <v/>
      </c>
      <c r="AH14" s="74"/>
      <c r="AI14" s="71" t="str">
        <f t="shared" si="15"/>
        <v/>
      </c>
      <c r="AJ14" s="76" t="str">
        <f>IF(AD14="","0",INT(0.042083*((23537-AN14)/100)^2.1))</f>
        <v>0</v>
      </c>
      <c r="AK14" s="3"/>
      <c r="AL14" s="3"/>
      <c r="AM14"/>
      <c r="AN14" s="19">
        <f t="shared" si="17"/>
        <v>0</v>
      </c>
      <c r="AO14"/>
    </row>
    <row r="15" spans="1:41" s="4" customFormat="1" ht="12.75">
      <c r="A15" s="75">
        <v>10</v>
      </c>
      <c r="B15" s="52" t="s">
        <v>48</v>
      </c>
      <c r="C15" s="52" t="s">
        <v>49</v>
      </c>
      <c r="D15" s="52">
        <v>2000</v>
      </c>
      <c r="E15" s="52" t="s">
        <v>40</v>
      </c>
      <c r="F15" s="30">
        <f t="shared" si="0"/>
        <v>2533</v>
      </c>
      <c r="G15" s="89"/>
      <c r="H15" s="93"/>
      <c r="I15" s="70">
        <v>13.28</v>
      </c>
      <c r="J15" s="71" t="str">
        <f t="shared" si="1"/>
        <v>/</v>
      </c>
      <c r="K15" s="76">
        <f t="shared" si="2"/>
        <v>590</v>
      </c>
      <c r="L15" s="70">
        <v>4.57</v>
      </c>
      <c r="M15" s="71" t="str">
        <f t="shared" si="3"/>
        <v>/</v>
      </c>
      <c r="N15" s="76">
        <f t="shared" si="4"/>
        <v>500</v>
      </c>
      <c r="O15" s="72">
        <v>10.4</v>
      </c>
      <c r="P15" s="71" t="str">
        <f t="shared" si="5"/>
        <v>/</v>
      </c>
      <c r="Q15" s="76">
        <f t="shared" si="6"/>
        <v>573</v>
      </c>
      <c r="R15" s="70">
        <v>1.45</v>
      </c>
      <c r="S15" s="71" t="str">
        <f t="shared" si="7"/>
        <v>/</v>
      </c>
      <c r="T15" s="76">
        <f t="shared" si="8"/>
        <v>512</v>
      </c>
      <c r="U15" s="70"/>
      <c r="V15" s="71" t="str">
        <f t="shared" si="9"/>
        <v/>
      </c>
      <c r="W15" s="76">
        <v>0</v>
      </c>
      <c r="X15" s="70">
        <v>30.11</v>
      </c>
      <c r="Y15" s="71" t="str">
        <f t="shared" si="10"/>
        <v>/</v>
      </c>
      <c r="Z15" s="76">
        <f aca="true" t="shared" si="18" ref="Z15:Z26">IF(X15="","0",(INT(23.247477*((100*X15*0.894-602)/100)^0.9)))</f>
        <v>358</v>
      </c>
      <c r="AA15" s="72"/>
      <c r="AB15" s="71" t="str">
        <f t="shared" si="12"/>
        <v/>
      </c>
      <c r="AC15" s="76" t="str">
        <f t="shared" si="16"/>
        <v>0</v>
      </c>
      <c r="AD15" s="14"/>
      <c r="AE15" s="15" t="str">
        <f t="shared" si="13"/>
        <v/>
      </c>
      <c r="AF15" s="73"/>
      <c r="AG15" s="15" t="str">
        <f t="shared" si="14"/>
        <v/>
      </c>
      <c r="AH15" s="74"/>
      <c r="AI15" s="71" t="str">
        <f t="shared" si="15"/>
        <v/>
      </c>
      <c r="AJ15" s="76" t="str">
        <f>IF(AD15="","0",INT(0.042083*((23537-AN15)/100)^2.1))</f>
        <v>0</v>
      </c>
      <c r="AK15"/>
      <c r="AL15"/>
      <c r="AM15"/>
      <c r="AN15" s="19">
        <f t="shared" si="17"/>
        <v>0</v>
      </c>
      <c r="AO15"/>
    </row>
    <row r="16" spans="1:41" s="4" customFormat="1" ht="12.75">
      <c r="A16" s="75">
        <v>11</v>
      </c>
      <c r="B16" s="52" t="s">
        <v>50</v>
      </c>
      <c r="C16" s="52" t="s">
        <v>49</v>
      </c>
      <c r="D16" s="52">
        <v>2008</v>
      </c>
      <c r="E16" s="52" t="s">
        <v>29</v>
      </c>
      <c r="F16" s="30">
        <f t="shared" si="0"/>
        <v>2488</v>
      </c>
      <c r="G16" s="91"/>
      <c r="H16" s="97"/>
      <c r="I16" s="70">
        <v>13.9</v>
      </c>
      <c r="J16" s="71" t="str">
        <f t="shared" si="1"/>
        <v>/</v>
      </c>
      <c r="K16" s="76">
        <f t="shared" si="2"/>
        <v>500</v>
      </c>
      <c r="L16" s="70">
        <v>4.92</v>
      </c>
      <c r="M16" s="71" t="str">
        <f t="shared" si="3"/>
        <v>/</v>
      </c>
      <c r="N16" s="76">
        <f t="shared" si="4"/>
        <v>560</v>
      </c>
      <c r="O16" s="72">
        <v>9.56</v>
      </c>
      <c r="P16" s="71" t="str">
        <f t="shared" si="5"/>
        <v>/</v>
      </c>
      <c r="Q16" s="76">
        <f t="shared" si="6"/>
        <v>522</v>
      </c>
      <c r="R16" s="70">
        <v>1.4</v>
      </c>
      <c r="S16" s="71" t="str">
        <f t="shared" si="7"/>
        <v>/</v>
      </c>
      <c r="T16" s="76">
        <f t="shared" si="8"/>
        <v>475</v>
      </c>
      <c r="U16" s="70"/>
      <c r="V16" s="71" t="str">
        <f t="shared" si="9"/>
        <v/>
      </c>
      <c r="W16" s="76" t="str">
        <f>IF(U16="","0",INT(23.247477*((100*U16-602)/100)^0.9))</f>
        <v>0</v>
      </c>
      <c r="X16" s="70"/>
      <c r="Y16" s="71" t="str">
        <f t="shared" si="10"/>
        <v/>
      </c>
      <c r="Z16" s="76" t="str">
        <f t="shared" si="18"/>
        <v>0</v>
      </c>
      <c r="AA16" s="72">
        <v>66</v>
      </c>
      <c r="AB16" s="71" t="str">
        <f t="shared" si="12"/>
        <v>/</v>
      </c>
      <c r="AC16" s="76">
        <f t="shared" si="16"/>
        <v>431</v>
      </c>
      <c r="AD16" s="14"/>
      <c r="AE16" s="15" t="str">
        <f t="shared" si="13"/>
        <v/>
      </c>
      <c r="AF16" s="73"/>
      <c r="AG16" s="15" t="str">
        <f t="shared" si="14"/>
        <v/>
      </c>
      <c r="AH16" s="74"/>
      <c r="AI16" s="71" t="str">
        <f t="shared" si="15"/>
        <v/>
      </c>
      <c r="AJ16" s="76">
        <v>0</v>
      </c>
      <c r="AK16" s="3"/>
      <c r="AL16" s="3"/>
      <c r="AM16"/>
      <c r="AN16" s="19">
        <f t="shared" si="17"/>
        <v>0</v>
      </c>
      <c r="AO16"/>
    </row>
    <row r="17" spans="1:41" s="4" customFormat="1" ht="12.75">
      <c r="A17" s="75">
        <v>12</v>
      </c>
      <c r="B17" s="52" t="s">
        <v>33</v>
      </c>
      <c r="C17" s="52" t="s">
        <v>28</v>
      </c>
      <c r="D17" s="52">
        <v>1981</v>
      </c>
      <c r="E17" s="52" t="s">
        <v>34</v>
      </c>
      <c r="F17" s="30">
        <f t="shared" si="0"/>
        <v>2301</v>
      </c>
      <c r="G17" s="89"/>
      <c r="H17" s="93"/>
      <c r="I17" s="70">
        <v>14.7</v>
      </c>
      <c r="J17" s="71" t="str">
        <f t="shared" si="1"/>
        <v>/</v>
      </c>
      <c r="K17" s="76">
        <f t="shared" si="2"/>
        <v>396</v>
      </c>
      <c r="L17" s="70">
        <v>4.04</v>
      </c>
      <c r="M17" s="71" t="str">
        <f t="shared" si="3"/>
        <v>/</v>
      </c>
      <c r="N17" s="76">
        <f t="shared" si="4"/>
        <v>412</v>
      </c>
      <c r="O17" s="72">
        <v>11.05</v>
      </c>
      <c r="P17" s="71" t="str">
        <f t="shared" si="5"/>
        <v>/</v>
      </c>
      <c r="Q17" s="76">
        <f t="shared" si="6"/>
        <v>612</v>
      </c>
      <c r="R17" s="70">
        <v>1.4</v>
      </c>
      <c r="S17" s="71" t="str">
        <f t="shared" si="7"/>
        <v>/</v>
      </c>
      <c r="T17" s="76">
        <f t="shared" si="8"/>
        <v>475</v>
      </c>
      <c r="U17" s="70"/>
      <c r="V17" s="71" t="str">
        <f t="shared" si="9"/>
        <v/>
      </c>
      <c r="W17" s="76" t="str">
        <f>IF(U17="","0",INT(23.247477*((100*U17-602)/100)^0.9))</f>
        <v>0</v>
      </c>
      <c r="X17" s="70">
        <v>33.59</v>
      </c>
      <c r="Y17" s="71" t="str">
        <f t="shared" si="10"/>
        <v>/</v>
      </c>
      <c r="Z17" s="76">
        <f t="shared" si="18"/>
        <v>406</v>
      </c>
      <c r="AA17" s="72"/>
      <c r="AB17" s="71" t="str">
        <f t="shared" si="12"/>
        <v/>
      </c>
      <c r="AC17" s="76" t="str">
        <f t="shared" si="16"/>
        <v>0</v>
      </c>
      <c r="AD17" s="14"/>
      <c r="AE17" s="15" t="str">
        <f t="shared" si="13"/>
        <v/>
      </c>
      <c r="AF17" s="73"/>
      <c r="AG17" s="15" t="str">
        <f t="shared" si="14"/>
        <v/>
      </c>
      <c r="AH17" s="74"/>
      <c r="AI17" s="71" t="str">
        <f t="shared" si="15"/>
        <v/>
      </c>
      <c r="AJ17" s="76">
        <v>0</v>
      </c>
      <c r="AK17"/>
      <c r="AL17"/>
      <c r="AM17"/>
      <c r="AN17" s="19">
        <f t="shared" si="17"/>
        <v>0</v>
      </c>
      <c r="AO17"/>
    </row>
    <row r="18" spans="1:41" s="4" customFormat="1" ht="12.75">
      <c r="A18" s="75">
        <v>13</v>
      </c>
      <c r="B18" s="52" t="s">
        <v>30</v>
      </c>
      <c r="C18" s="52" t="s">
        <v>31</v>
      </c>
      <c r="D18" s="52">
        <v>2002</v>
      </c>
      <c r="E18" s="52" t="s">
        <v>29</v>
      </c>
      <c r="F18" s="30">
        <f t="shared" si="0"/>
        <v>2230</v>
      </c>
      <c r="G18" s="89"/>
      <c r="H18" s="93"/>
      <c r="I18" s="70">
        <v>15.06</v>
      </c>
      <c r="J18" s="71" t="str">
        <f t="shared" si="1"/>
        <v>/</v>
      </c>
      <c r="K18" s="76">
        <f t="shared" si="2"/>
        <v>353</v>
      </c>
      <c r="L18" s="70">
        <v>3.71</v>
      </c>
      <c r="M18" s="71" t="str">
        <f t="shared" si="3"/>
        <v>/</v>
      </c>
      <c r="N18" s="76">
        <f t="shared" si="4"/>
        <v>358</v>
      </c>
      <c r="O18" s="72">
        <v>10.49</v>
      </c>
      <c r="P18" s="71" t="str">
        <f t="shared" si="5"/>
        <v>/</v>
      </c>
      <c r="Q18" s="76">
        <f t="shared" si="6"/>
        <v>578</v>
      </c>
      <c r="R18" s="70">
        <v>1.35</v>
      </c>
      <c r="S18" s="71" t="str">
        <f t="shared" si="7"/>
        <v>/</v>
      </c>
      <c r="T18" s="76">
        <f t="shared" si="8"/>
        <v>439</v>
      </c>
      <c r="U18" s="70"/>
      <c r="V18" s="71" t="str">
        <f t="shared" si="9"/>
        <v/>
      </c>
      <c r="W18" s="76">
        <v>0</v>
      </c>
      <c r="X18" s="70">
        <v>40.73</v>
      </c>
      <c r="Y18" s="71" t="str">
        <f t="shared" si="10"/>
        <v>/</v>
      </c>
      <c r="Z18" s="76">
        <f t="shared" si="18"/>
        <v>502</v>
      </c>
      <c r="AA18" s="72"/>
      <c r="AB18" s="71" t="str">
        <f t="shared" si="12"/>
        <v/>
      </c>
      <c r="AC18" s="76" t="str">
        <f t="shared" si="16"/>
        <v>0</v>
      </c>
      <c r="AD18" s="14"/>
      <c r="AE18" s="15" t="str">
        <f t="shared" si="13"/>
        <v/>
      </c>
      <c r="AF18" s="73"/>
      <c r="AG18" s="15" t="str">
        <f t="shared" si="14"/>
        <v/>
      </c>
      <c r="AH18" s="74"/>
      <c r="AI18" s="71" t="str">
        <f t="shared" si="15"/>
        <v/>
      </c>
      <c r="AJ18" s="76">
        <v>0</v>
      </c>
      <c r="AM18"/>
      <c r="AN18" s="19">
        <f t="shared" si="17"/>
        <v>0</v>
      </c>
      <c r="AO18"/>
    </row>
    <row r="19" spans="1:41" s="4" customFormat="1" ht="12.75">
      <c r="A19" s="75">
        <v>14</v>
      </c>
      <c r="B19" s="52" t="s">
        <v>60</v>
      </c>
      <c r="C19" s="52" t="s">
        <v>61</v>
      </c>
      <c r="D19" s="52">
        <v>2004</v>
      </c>
      <c r="E19" s="52" t="s">
        <v>34</v>
      </c>
      <c r="F19" s="30">
        <f t="shared" si="0"/>
        <v>2193</v>
      </c>
      <c r="G19" s="89"/>
      <c r="H19" s="93"/>
      <c r="I19" s="70">
        <v>14.88</v>
      </c>
      <c r="J19" s="71" t="str">
        <f t="shared" si="1"/>
        <v>/</v>
      </c>
      <c r="K19" s="76">
        <f t="shared" si="2"/>
        <v>374</v>
      </c>
      <c r="L19" s="70">
        <v>4.17</v>
      </c>
      <c r="M19" s="71" t="str">
        <f t="shared" si="3"/>
        <v>/</v>
      </c>
      <c r="N19" s="76">
        <f t="shared" si="4"/>
        <v>433</v>
      </c>
      <c r="O19" s="72">
        <v>9.4</v>
      </c>
      <c r="P19" s="71" t="str">
        <f t="shared" si="5"/>
        <v>/</v>
      </c>
      <c r="Q19" s="76">
        <f t="shared" si="6"/>
        <v>513</v>
      </c>
      <c r="R19" s="70">
        <v>1.45</v>
      </c>
      <c r="S19" s="71" t="str">
        <f t="shared" si="7"/>
        <v>/</v>
      </c>
      <c r="T19" s="76">
        <f t="shared" si="8"/>
        <v>512</v>
      </c>
      <c r="U19" s="70"/>
      <c r="V19" s="71" t="str">
        <f t="shared" si="9"/>
        <v/>
      </c>
      <c r="W19" s="76">
        <v>0</v>
      </c>
      <c r="X19" s="70">
        <v>30.3</v>
      </c>
      <c r="Y19" s="71" t="str">
        <f t="shared" si="10"/>
        <v>/</v>
      </c>
      <c r="Z19" s="76">
        <f t="shared" si="18"/>
        <v>361</v>
      </c>
      <c r="AA19" s="72"/>
      <c r="AB19" s="71" t="str">
        <f t="shared" si="12"/>
        <v/>
      </c>
      <c r="AC19" s="76" t="str">
        <f t="shared" si="16"/>
        <v>0</v>
      </c>
      <c r="AD19" s="14"/>
      <c r="AE19" s="15" t="str">
        <f t="shared" si="13"/>
        <v/>
      </c>
      <c r="AF19" s="73"/>
      <c r="AG19" s="15" t="str">
        <f t="shared" si="14"/>
        <v/>
      </c>
      <c r="AH19" s="74"/>
      <c r="AI19" s="71" t="str">
        <f t="shared" si="15"/>
        <v/>
      </c>
      <c r="AJ19" s="76" t="str">
        <f>IF(AD19="","0",INT(0.042083*((23537-AN19)/100)^2.1))</f>
        <v>0</v>
      </c>
      <c r="AK19" s="37"/>
      <c r="AM19"/>
      <c r="AN19" s="19">
        <f t="shared" si="17"/>
        <v>0</v>
      </c>
      <c r="AO19"/>
    </row>
    <row r="20" spans="1:41" s="4" customFormat="1" ht="12.75">
      <c r="A20" s="75">
        <v>15</v>
      </c>
      <c r="B20" s="52" t="s">
        <v>53</v>
      </c>
      <c r="C20" s="52" t="s">
        <v>55</v>
      </c>
      <c r="D20" s="52">
        <v>2004</v>
      </c>
      <c r="E20" s="52" t="s">
        <v>34</v>
      </c>
      <c r="F20" s="30">
        <f t="shared" si="0"/>
        <v>2159</v>
      </c>
      <c r="G20" s="89"/>
      <c r="H20" s="93"/>
      <c r="I20" s="70">
        <v>14.83</v>
      </c>
      <c r="J20" s="71" t="str">
        <f t="shared" si="1"/>
        <v>/</v>
      </c>
      <c r="K20" s="76">
        <f t="shared" si="2"/>
        <v>380</v>
      </c>
      <c r="L20" s="70">
        <v>4.03</v>
      </c>
      <c r="M20" s="71" t="str">
        <f t="shared" si="3"/>
        <v>/</v>
      </c>
      <c r="N20" s="76">
        <f t="shared" si="4"/>
        <v>410</v>
      </c>
      <c r="O20" s="72">
        <v>9.72</v>
      </c>
      <c r="P20" s="71" t="str">
        <f t="shared" si="5"/>
        <v>/</v>
      </c>
      <c r="Q20" s="76">
        <f t="shared" si="6"/>
        <v>532</v>
      </c>
      <c r="R20" s="70">
        <v>1.35</v>
      </c>
      <c r="S20" s="71" t="str">
        <f t="shared" si="7"/>
        <v>/</v>
      </c>
      <c r="T20" s="76">
        <f t="shared" si="8"/>
        <v>439</v>
      </c>
      <c r="U20" s="70"/>
      <c r="V20" s="71" t="str">
        <f t="shared" si="9"/>
        <v/>
      </c>
      <c r="W20" s="76">
        <v>0</v>
      </c>
      <c r="X20" s="70">
        <v>33.02</v>
      </c>
      <c r="Y20" s="71" t="str">
        <f t="shared" si="10"/>
        <v>/</v>
      </c>
      <c r="Z20" s="76">
        <f t="shared" si="18"/>
        <v>398</v>
      </c>
      <c r="AA20" s="72"/>
      <c r="AB20" s="71" t="str">
        <f t="shared" si="12"/>
        <v/>
      </c>
      <c r="AC20" s="76" t="str">
        <f t="shared" si="16"/>
        <v>0</v>
      </c>
      <c r="AD20" s="14"/>
      <c r="AE20" s="15" t="str">
        <f t="shared" si="13"/>
        <v/>
      </c>
      <c r="AF20" s="73"/>
      <c r="AG20" s="15" t="str">
        <f t="shared" si="14"/>
        <v/>
      </c>
      <c r="AH20" s="74"/>
      <c r="AI20" s="71" t="str">
        <f t="shared" si="15"/>
        <v/>
      </c>
      <c r="AJ20" s="76">
        <v>0</v>
      </c>
      <c r="AK20" s="3"/>
      <c r="AL20" s="3"/>
      <c r="AM20"/>
      <c r="AN20" s="19">
        <f t="shared" si="17"/>
        <v>0</v>
      </c>
      <c r="AO20"/>
    </row>
    <row r="21" spans="1:41" s="4" customFormat="1" ht="12.75">
      <c r="A21" s="75">
        <v>16</v>
      </c>
      <c r="B21" s="52" t="s">
        <v>35</v>
      </c>
      <c r="C21" s="52" t="s">
        <v>25</v>
      </c>
      <c r="D21" s="52">
        <v>1993</v>
      </c>
      <c r="E21" s="52" t="s">
        <v>34</v>
      </c>
      <c r="F21" s="30">
        <f t="shared" si="0"/>
        <v>2086</v>
      </c>
      <c r="G21" s="89"/>
      <c r="H21" s="93"/>
      <c r="I21" s="70">
        <v>13.92</v>
      </c>
      <c r="J21" s="71" t="str">
        <f t="shared" si="1"/>
        <v>/</v>
      </c>
      <c r="K21" s="76">
        <f t="shared" si="2"/>
        <v>498</v>
      </c>
      <c r="L21" s="70">
        <v>4.11</v>
      </c>
      <c r="M21" s="71" t="str">
        <f t="shared" si="3"/>
        <v>/</v>
      </c>
      <c r="N21" s="76">
        <f t="shared" si="4"/>
        <v>424</v>
      </c>
      <c r="O21" s="72">
        <v>8.49</v>
      </c>
      <c r="P21" s="71" t="str">
        <f t="shared" si="5"/>
        <v>/</v>
      </c>
      <c r="Q21" s="76">
        <f t="shared" si="6"/>
        <v>457</v>
      </c>
      <c r="R21" s="70">
        <v>1.25</v>
      </c>
      <c r="S21" s="71" t="str">
        <f t="shared" si="7"/>
        <v>/</v>
      </c>
      <c r="T21" s="76">
        <f t="shared" si="8"/>
        <v>366</v>
      </c>
      <c r="U21" s="70"/>
      <c r="V21" s="71" t="str">
        <f t="shared" si="9"/>
        <v/>
      </c>
      <c r="W21" s="76">
        <v>0</v>
      </c>
      <c r="X21" s="70">
        <v>28.91</v>
      </c>
      <c r="Y21" s="71" t="str">
        <f t="shared" si="10"/>
        <v>/</v>
      </c>
      <c r="Z21" s="76">
        <f t="shared" si="18"/>
        <v>341</v>
      </c>
      <c r="AA21" s="72"/>
      <c r="AB21" s="71" t="str">
        <f t="shared" si="12"/>
        <v/>
      </c>
      <c r="AC21" s="76" t="str">
        <f t="shared" si="16"/>
        <v>0</v>
      </c>
      <c r="AD21" s="14"/>
      <c r="AE21" s="15" t="str">
        <f t="shared" si="13"/>
        <v/>
      </c>
      <c r="AF21" s="73"/>
      <c r="AG21" s="15" t="str">
        <f t="shared" si="14"/>
        <v/>
      </c>
      <c r="AH21" s="74"/>
      <c r="AI21" s="71" t="str">
        <f t="shared" si="15"/>
        <v/>
      </c>
      <c r="AJ21" s="76" t="str">
        <f>IF(AD21="","0",INT(0.042083*((23537-AN21)/100)^2.1))</f>
        <v>0</v>
      </c>
      <c r="AM21"/>
      <c r="AN21" s="19">
        <f t="shared" si="17"/>
        <v>0</v>
      </c>
      <c r="AO21"/>
    </row>
    <row r="22" spans="1:40" ht="12.75">
      <c r="A22" s="75">
        <v>17</v>
      </c>
      <c r="B22" s="52" t="s">
        <v>53</v>
      </c>
      <c r="C22" s="52" t="s">
        <v>54</v>
      </c>
      <c r="D22" s="52">
        <v>2004</v>
      </c>
      <c r="E22" s="52" t="s">
        <v>34</v>
      </c>
      <c r="F22" s="30">
        <f t="shared" si="0"/>
        <v>2018</v>
      </c>
      <c r="G22" s="89"/>
      <c r="H22" s="93"/>
      <c r="I22" s="70">
        <v>13.97</v>
      </c>
      <c r="J22" s="71" t="str">
        <f t="shared" si="1"/>
        <v>/</v>
      </c>
      <c r="K22" s="76">
        <f t="shared" si="2"/>
        <v>491</v>
      </c>
      <c r="L22" s="70">
        <v>3.58</v>
      </c>
      <c r="M22" s="71" t="str">
        <f t="shared" si="3"/>
        <v>/</v>
      </c>
      <c r="N22" s="76">
        <f t="shared" si="4"/>
        <v>336</v>
      </c>
      <c r="O22" s="72">
        <v>6.33</v>
      </c>
      <c r="P22" s="71" t="str">
        <f t="shared" si="5"/>
        <v>/</v>
      </c>
      <c r="Q22" s="76">
        <f t="shared" si="6"/>
        <v>322</v>
      </c>
      <c r="R22" s="70">
        <v>1.45</v>
      </c>
      <c r="S22" s="71" t="str">
        <f t="shared" si="7"/>
        <v>/</v>
      </c>
      <c r="T22" s="76">
        <f t="shared" si="8"/>
        <v>512</v>
      </c>
      <c r="U22" s="70"/>
      <c r="V22" s="71" t="str">
        <f t="shared" si="9"/>
        <v/>
      </c>
      <c r="W22" s="76" t="str">
        <f>IF(U22="","0",INT(23.247477*((100*U22-602)/100)^0.9))</f>
        <v>0</v>
      </c>
      <c r="X22" s="70"/>
      <c r="Y22" s="71" t="str">
        <f t="shared" si="10"/>
        <v/>
      </c>
      <c r="Z22" s="76" t="str">
        <f t="shared" si="18"/>
        <v>0</v>
      </c>
      <c r="AA22" s="72">
        <v>69</v>
      </c>
      <c r="AB22" s="71" t="str">
        <f t="shared" si="12"/>
        <v>/</v>
      </c>
      <c r="AC22" s="76">
        <f t="shared" si="16"/>
        <v>357</v>
      </c>
      <c r="AD22" s="14"/>
      <c r="AE22" s="15" t="str">
        <f t="shared" si="13"/>
        <v/>
      </c>
      <c r="AF22" s="73"/>
      <c r="AG22" s="15" t="str">
        <f t="shared" si="14"/>
        <v/>
      </c>
      <c r="AH22" s="74"/>
      <c r="AI22" s="71" t="str">
        <f t="shared" si="15"/>
        <v/>
      </c>
      <c r="AJ22" s="76">
        <v>0</v>
      </c>
      <c r="AK22"/>
      <c r="AL22"/>
      <c r="AN22" s="19">
        <f t="shared" si="17"/>
        <v>0</v>
      </c>
    </row>
    <row r="23" spans="1:40" ht="12.75">
      <c r="A23" s="75">
        <v>18</v>
      </c>
      <c r="B23" s="52" t="s">
        <v>60</v>
      </c>
      <c r="C23" s="52" t="s">
        <v>52</v>
      </c>
      <c r="D23" s="52">
        <v>2005</v>
      </c>
      <c r="E23" s="52" t="s">
        <v>34</v>
      </c>
      <c r="F23" s="30">
        <f t="shared" si="0"/>
        <v>2001</v>
      </c>
      <c r="G23" s="91"/>
      <c r="H23" s="97"/>
      <c r="I23" s="70">
        <v>14.03</v>
      </c>
      <c r="J23" s="71" t="str">
        <f t="shared" si="1"/>
        <v>/</v>
      </c>
      <c r="K23" s="76">
        <f t="shared" si="2"/>
        <v>483</v>
      </c>
      <c r="L23" s="70">
        <v>3.85</v>
      </c>
      <c r="M23" s="71" t="str">
        <f t="shared" si="3"/>
        <v>/</v>
      </c>
      <c r="N23" s="76">
        <f t="shared" si="4"/>
        <v>381</v>
      </c>
      <c r="O23" s="72">
        <v>7.24</v>
      </c>
      <c r="P23" s="71" t="str">
        <f t="shared" si="5"/>
        <v>/</v>
      </c>
      <c r="Q23" s="76">
        <f t="shared" si="6"/>
        <v>380</v>
      </c>
      <c r="R23" s="70">
        <v>1.35</v>
      </c>
      <c r="S23" s="71" t="str">
        <f t="shared" si="7"/>
        <v>/</v>
      </c>
      <c r="T23" s="76">
        <f t="shared" si="8"/>
        <v>439</v>
      </c>
      <c r="U23" s="70"/>
      <c r="V23" s="71" t="str">
        <f t="shared" si="9"/>
        <v/>
      </c>
      <c r="W23" s="76">
        <v>0</v>
      </c>
      <c r="X23" s="70">
        <v>27.24</v>
      </c>
      <c r="Y23" s="71" t="str">
        <f t="shared" si="10"/>
        <v>/</v>
      </c>
      <c r="Z23" s="76">
        <f t="shared" si="18"/>
        <v>318</v>
      </c>
      <c r="AA23" s="72"/>
      <c r="AB23" s="71" t="str">
        <f t="shared" si="12"/>
        <v/>
      </c>
      <c r="AC23" s="76" t="str">
        <f t="shared" si="16"/>
        <v>0</v>
      </c>
      <c r="AD23" s="14"/>
      <c r="AE23" s="15" t="str">
        <f t="shared" si="13"/>
        <v/>
      </c>
      <c r="AF23" s="73"/>
      <c r="AG23" s="15" t="str">
        <f t="shared" si="14"/>
        <v/>
      </c>
      <c r="AH23" s="74"/>
      <c r="AI23" s="71" t="str">
        <f t="shared" si="15"/>
        <v/>
      </c>
      <c r="AJ23" s="76">
        <v>0</v>
      </c>
      <c r="AK23"/>
      <c r="AL23"/>
      <c r="AN23" s="19">
        <f t="shared" si="17"/>
        <v>0</v>
      </c>
    </row>
    <row r="24" spans="1:40" ht="12.75">
      <c r="A24" s="75">
        <v>19</v>
      </c>
      <c r="B24" s="52" t="s">
        <v>42</v>
      </c>
      <c r="C24" s="52" t="s">
        <v>46</v>
      </c>
      <c r="D24" s="52">
        <v>2003</v>
      </c>
      <c r="E24" s="52" t="s">
        <v>40</v>
      </c>
      <c r="F24" s="30">
        <f t="shared" si="0"/>
        <v>1954</v>
      </c>
      <c r="G24" s="91"/>
      <c r="H24" s="97"/>
      <c r="I24" s="70">
        <v>14.13</v>
      </c>
      <c r="J24" s="71" t="str">
        <f t="shared" si="1"/>
        <v>/</v>
      </c>
      <c r="K24" s="76">
        <f t="shared" si="2"/>
        <v>469</v>
      </c>
      <c r="L24" s="70">
        <v>4.31</v>
      </c>
      <c r="M24" s="71" t="str">
        <f t="shared" si="3"/>
        <v>/</v>
      </c>
      <c r="N24" s="76">
        <f t="shared" si="4"/>
        <v>457</v>
      </c>
      <c r="O24" s="72">
        <v>7.8</v>
      </c>
      <c r="P24" s="71" t="str">
        <f t="shared" si="5"/>
        <v>/</v>
      </c>
      <c r="Q24" s="76">
        <f t="shared" si="6"/>
        <v>414</v>
      </c>
      <c r="R24" s="70">
        <v>1.25</v>
      </c>
      <c r="S24" s="71" t="str">
        <f t="shared" si="7"/>
        <v>/</v>
      </c>
      <c r="T24" s="76">
        <f t="shared" si="8"/>
        <v>366</v>
      </c>
      <c r="U24" s="70">
        <v>19.92</v>
      </c>
      <c r="V24" s="71" t="str">
        <f t="shared" si="9"/>
        <v>/</v>
      </c>
      <c r="W24" s="76">
        <f>IF(U24="","0",INT(23.247477*((100*U24-602)/100)^0.9))</f>
        <v>248</v>
      </c>
      <c r="X24" s="70"/>
      <c r="Y24" s="71" t="str">
        <f t="shared" si="10"/>
        <v/>
      </c>
      <c r="Z24" s="76" t="str">
        <f t="shared" si="18"/>
        <v>0</v>
      </c>
      <c r="AA24" s="72"/>
      <c r="AB24" s="71" t="str">
        <f t="shared" si="12"/>
        <v/>
      </c>
      <c r="AC24" s="76" t="str">
        <f t="shared" si="16"/>
        <v>0</v>
      </c>
      <c r="AD24" s="14"/>
      <c r="AE24" s="15" t="str">
        <f t="shared" si="13"/>
        <v/>
      </c>
      <c r="AF24" s="73"/>
      <c r="AG24" s="15" t="str">
        <f t="shared" si="14"/>
        <v/>
      </c>
      <c r="AH24" s="74"/>
      <c r="AI24" s="71" t="str">
        <f t="shared" si="15"/>
        <v/>
      </c>
      <c r="AJ24" s="76">
        <v>0</v>
      </c>
      <c r="AK24" s="4"/>
      <c r="AL24" s="4"/>
      <c r="AN24" s="19">
        <f t="shared" si="17"/>
        <v>0</v>
      </c>
    </row>
    <row r="25" spans="1:40" ht="12.75">
      <c r="A25" s="75">
        <v>20</v>
      </c>
      <c r="B25" s="52" t="s">
        <v>56</v>
      </c>
      <c r="C25" s="52" t="s">
        <v>57</v>
      </c>
      <c r="D25" s="52">
        <v>2004</v>
      </c>
      <c r="E25" s="52" t="s">
        <v>34</v>
      </c>
      <c r="F25" s="30">
        <f t="shared" si="0"/>
        <v>1879</v>
      </c>
      <c r="G25" s="89"/>
      <c r="H25" s="93"/>
      <c r="I25" s="70">
        <v>14.46</v>
      </c>
      <c r="J25" s="71" t="str">
        <f t="shared" si="1"/>
        <v>/</v>
      </c>
      <c r="K25" s="76">
        <f t="shared" si="2"/>
        <v>426</v>
      </c>
      <c r="L25" s="70">
        <v>3.99</v>
      </c>
      <c r="M25" s="71" t="str">
        <f t="shared" si="3"/>
        <v>/</v>
      </c>
      <c r="N25" s="76">
        <f t="shared" si="4"/>
        <v>404</v>
      </c>
      <c r="O25" s="72">
        <v>6.99</v>
      </c>
      <c r="P25" s="71" t="str">
        <f t="shared" si="5"/>
        <v>/</v>
      </c>
      <c r="Q25" s="76">
        <f t="shared" si="6"/>
        <v>364</v>
      </c>
      <c r="R25" s="70">
        <v>1.35</v>
      </c>
      <c r="S25" s="71" t="str">
        <f t="shared" si="7"/>
        <v>/</v>
      </c>
      <c r="T25" s="76">
        <f t="shared" si="8"/>
        <v>439</v>
      </c>
      <c r="U25" s="70"/>
      <c r="V25" s="71" t="str">
        <f t="shared" si="9"/>
        <v/>
      </c>
      <c r="W25" s="76">
        <v>0</v>
      </c>
      <c r="X25" s="70">
        <v>22.12</v>
      </c>
      <c r="Y25" s="71" t="str">
        <f t="shared" si="10"/>
        <v>/</v>
      </c>
      <c r="Z25" s="76">
        <f t="shared" si="18"/>
        <v>246</v>
      </c>
      <c r="AA25" s="72"/>
      <c r="AB25" s="71" t="str">
        <f t="shared" si="12"/>
        <v/>
      </c>
      <c r="AC25" s="76" t="str">
        <f t="shared" si="16"/>
        <v>0</v>
      </c>
      <c r="AD25" s="14"/>
      <c r="AE25" s="15" t="str">
        <f t="shared" si="13"/>
        <v/>
      </c>
      <c r="AF25" s="73"/>
      <c r="AG25" s="15" t="str">
        <f t="shared" si="14"/>
        <v/>
      </c>
      <c r="AH25" s="74"/>
      <c r="AI25" s="71" t="str">
        <f t="shared" si="15"/>
        <v/>
      </c>
      <c r="AJ25" s="76">
        <v>0</v>
      </c>
      <c r="AK25"/>
      <c r="AL25"/>
      <c r="AN25" s="19">
        <f t="shared" si="17"/>
        <v>0</v>
      </c>
    </row>
    <row r="26" spans="1:40" ht="12.75">
      <c r="A26" s="77">
        <v>21</v>
      </c>
      <c r="B26" s="78" t="s">
        <v>58</v>
      </c>
      <c r="C26" s="78" t="s">
        <v>59</v>
      </c>
      <c r="D26" s="78">
        <v>2004</v>
      </c>
      <c r="E26" s="78" t="s">
        <v>34</v>
      </c>
      <c r="F26" s="79">
        <f t="shared" si="0"/>
        <v>1463</v>
      </c>
      <c r="G26" s="92"/>
      <c r="H26" s="31"/>
      <c r="I26" s="102">
        <v>16.39</v>
      </c>
      <c r="J26" s="81" t="str">
        <f t="shared" si="1"/>
        <v>/</v>
      </c>
      <c r="K26" s="87">
        <f t="shared" si="2"/>
        <v>217</v>
      </c>
      <c r="L26" s="80">
        <v>3.57</v>
      </c>
      <c r="M26" s="81" t="str">
        <f t="shared" si="3"/>
        <v>/</v>
      </c>
      <c r="N26" s="87">
        <f t="shared" si="4"/>
        <v>335</v>
      </c>
      <c r="O26" s="83">
        <v>8.87</v>
      </c>
      <c r="P26" s="81" t="str">
        <f t="shared" si="5"/>
        <v>/</v>
      </c>
      <c r="Q26" s="87">
        <f t="shared" si="6"/>
        <v>480</v>
      </c>
      <c r="R26" s="80">
        <v>0</v>
      </c>
      <c r="S26" s="81" t="str">
        <f t="shared" si="7"/>
        <v>/</v>
      </c>
      <c r="T26" s="87">
        <v>0</v>
      </c>
      <c r="U26" s="80"/>
      <c r="V26" s="81" t="str">
        <f t="shared" si="9"/>
        <v/>
      </c>
      <c r="W26" s="82">
        <v>0</v>
      </c>
      <c r="X26" s="80">
        <v>35.43</v>
      </c>
      <c r="Y26" s="81" t="str">
        <f t="shared" si="10"/>
        <v>/</v>
      </c>
      <c r="Z26" s="87">
        <f t="shared" si="18"/>
        <v>431</v>
      </c>
      <c r="AA26" s="83"/>
      <c r="AB26" s="81" t="str">
        <f t="shared" si="12"/>
        <v/>
      </c>
      <c r="AC26" s="87" t="str">
        <f t="shared" si="16"/>
        <v>0</v>
      </c>
      <c r="AD26" s="84"/>
      <c r="AE26" s="82" t="str">
        <f t="shared" si="13"/>
        <v/>
      </c>
      <c r="AF26" s="85"/>
      <c r="AG26" s="82" t="str">
        <f t="shared" si="14"/>
        <v/>
      </c>
      <c r="AH26" s="86"/>
      <c r="AI26" s="81" t="str">
        <f t="shared" si="15"/>
        <v/>
      </c>
      <c r="AJ26" s="87">
        <v>0</v>
      </c>
      <c r="AK26" s="3"/>
      <c r="AL26" s="3"/>
      <c r="AN26" s="19">
        <f t="shared" si="17"/>
        <v>0</v>
      </c>
    </row>
    <row r="27" ht="12.75">
      <c r="F27" s="29"/>
    </row>
    <row r="28" ht="12.75">
      <c r="F28" s="29"/>
    </row>
    <row r="29" spans="1:38" s="38" customFormat="1" ht="12.75">
      <c r="A29" s="53"/>
      <c r="B29" s="54" t="s">
        <v>43</v>
      </c>
      <c r="C29" s="53"/>
      <c r="D29" s="55"/>
      <c r="E29" s="55"/>
      <c r="F29" s="56"/>
      <c r="G29" s="55"/>
      <c r="H29" s="55"/>
      <c r="I29" s="57"/>
      <c r="J29" s="57"/>
      <c r="K29" s="58"/>
      <c r="L29" s="55"/>
      <c r="M29" s="57"/>
      <c r="N29" s="59"/>
      <c r="O29" s="55"/>
      <c r="P29" s="57"/>
      <c r="Q29" s="59"/>
      <c r="R29" s="55"/>
      <c r="S29" s="57"/>
      <c r="T29" s="59"/>
      <c r="U29" s="57"/>
      <c r="V29" s="57"/>
      <c r="W29" s="58"/>
      <c r="X29" s="55"/>
      <c r="Y29" s="57"/>
      <c r="Z29" s="59"/>
      <c r="AA29" s="55"/>
      <c r="AB29" s="57"/>
      <c r="AC29" s="59"/>
      <c r="AD29" s="60"/>
      <c r="AE29" s="59"/>
      <c r="AF29" s="60"/>
      <c r="AG29" s="59"/>
      <c r="AH29" s="53"/>
      <c r="AI29" s="57"/>
      <c r="AJ29" s="59"/>
      <c r="AK29" s="61"/>
      <c r="AL29" s="61"/>
    </row>
    <row r="30" spans="1:38" s="38" customFormat="1" ht="12.75">
      <c r="A30" s="98">
        <v>1</v>
      </c>
      <c r="B30" s="99" t="s">
        <v>29</v>
      </c>
      <c r="C30" s="99">
        <v>8804</v>
      </c>
      <c r="D30" s="62" t="s">
        <v>8</v>
      </c>
      <c r="E30" s="55"/>
      <c r="F30" s="56"/>
      <c r="G30" s="55"/>
      <c r="H30" s="55"/>
      <c r="I30" s="57"/>
      <c r="J30" s="57"/>
      <c r="K30" s="58"/>
      <c r="L30" s="55"/>
      <c r="M30" s="57"/>
      <c r="N30" s="59"/>
      <c r="O30" s="55"/>
      <c r="P30" s="57"/>
      <c r="Q30" s="59"/>
      <c r="R30" s="55"/>
      <c r="S30" s="57"/>
      <c r="T30" s="59"/>
      <c r="U30" s="57"/>
      <c r="V30" s="57"/>
      <c r="W30" s="58"/>
      <c r="X30" s="55"/>
      <c r="Y30" s="57"/>
      <c r="Z30" s="59"/>
      <c r="AA30" s="55"/>
      <c r="AB30" s="57"/>
      <c r="AC30" s="59"/>
      <c r="AD30" s="60"/>
      <c r="AE30" s="59"/>
      <c r="AF30" s="60"/>
      <c r="AG30" s="59"/>
      <c r="AH30" s="53"/>
      <c r="AI30" s="57"/>
      <c r="AJ30" s="59"/>
      <c r="AK30" s="61"/>
      <c r="AL30" s="61"/>
    </row>
    <row r="31" spans="1:38" s="38" customFormat="1" ht="12.75">
      <c r="A31" s="98">
        <v>2</v>
      </c>
      <c r="B31" s="99" t="s">
        <v>40</v>
      </c>
      <c r="C31" s="99">
        <v>8152</v>
      </c>
      <c r="D31" s="54"/>
      <c r="E31" s="55"/>
      <c r="F31" s="56"/>
      <c r="G31" s="55"/>
      <c r="H31" s="55"/>
      <c r="I31" s="57"/>
      <c r="J31" s="63"/>
      <c r="K31" s="63"/>
      <c r="L31" s="64"/>
      <c r="M31" s="57"/>
      <c r="N31" s="59"/>
      <c r="O31" s="55"/>
      <c r="P31" s="57"/>
      <c r="Q31" s="59"/>
      <c r="R31" s="55"/>
      <c r="S31" s="57"/>
      <c r="T31" s="59"/>
      <c r="U31" s="57"/>
      <c r="V31" s="57"/>
      <c r="W31" s="58"/>
      <c r="X31" s="55"/>
      <c r="Y31" s="57"/>
      <c r="Z31" s="59"/>
      <c r="AA31" s="55"/>
      <c r="AB31" s="57"/>
      <c r="AC31" s="59"/>
      <c r="AD31" s="60"/>
      <c r="AE31" s="59"/>
      <c r="AF31" s="60"/>
      <c r="AG31" s="59"/>
      <c r="AH31" s="53"/>
      <c r="AI31" s="57"/>
      <c r="AJ31" s="59"/>
      <c r="AK31" s="61"/>
      <c r="AL31" s="61"/>
    </row>
    <row r="32" spans="1:38" s="38" customFormat="1" ht="12.75">
      <c r="A32" s="98">
        <v>3</v>
      </c>
      <c r="B32" s="99" t="s">
        <v>34</v>
      </c>
      <c r="C32" s="99">
        <v>6653</v>
      </c>
      <c r="D32" s="54"/>
      <c r="E32" s="55"/>
      <c r="F32" s="56"/>
      <c r="G32" s="55"/>
      <c r="H32" s="55"/>
      <c r="I32" s="57"/>
      <c r="J32" s="63"/>
      <c r="K32" s="63"/>
      <c r="L32" s="64"/>
      <c r="M32" s="57"/>
      <c r="N32" s="59"/>
      <c r="O32" s="55"/>
      <c r="P32" s="57"/>
      <c r="Q32" s="59"/>
      <c r="R32" s="55"/>
      <c r="S32" s="57"/>
      <c r="T32" s="59"/>
      <c r="U32" s="57"/>
      <c r="V32" s="57"/>
      <c r="W32" s="58"/>
      <c r="X32" s="55"/>
      <c r="Y32" s="57"/>
      <c r="Z32" s="59"/>
      <c r="AA32" s="55"/>
      <c r="AB32" s="57"/>
      <c r="AC32" s="59"/>
      <c r="AD32" s="60"/>
      <c r="AE32" s="59"/>
      <c r="AF32" s="60"/>
      <c r="AG32" s="59"/>
      <c r="AH32" s="53"/>
      <c r="AI32" s="57"/>
      <c r="AJ32" s="59"/>
      <c r="AK32" s="61"/>
      <c r="AL32" s="61"/>
    </row>
    <row r="33" spans="1:38" s="38" customFormat="1" ht="12.75">
      <c r="A33" s="98">
        <v>4</v>
      </c>
      <c r="B33" s="99" t="s">
        <v>37</v>
      </c>
      <c r="C33" s="99">
        <v>5419</v>
      </c>
      <c r="D33" s="54"/>
      <c r="E33" s="55"/>
      <c r="F33" s="56"/>
      <c r="G33" s="55"/>
      <c r="H33" s="55"/>
      <c r="I33" s="57"/>
      <c r="J33" s="63"/>
      <c r="K33" s="63"/>
      <c r="L33" s="64"/>
      <c r="M33" s="57"/>
      <c r="N33" s="59"/>
      <c r="O33" s="55"/>
      <c r="P33" s="57"/>
      <c r="Q33" s="59"/>
      <c r="R33" s="55"/>
      <c r="S33" s="57"/>
      <c r="T33" s="59"/>
      <c r="U33" s="57"/>
      <c r="V33" s="57"/>
      <c r="W33" s="58"/>
      <c r="X33" s="55"/>
      <c r="Y33" s="57"/>
      <c r="Z33" s="59"/>
      <c r="AA33" s="55"/>
      <c r="AB33" s="57"/>
      <c r="AC33" s="59"/>
      <c r="AD33" s="60"/>
      <c r="AE33" s="59"/>
      <c r="AF33" s="60"/>
      <c r="AG33" s="59"/>
      <c r="AH33" s="53"/>
      <c r="AI33" s="57"/>
      <c r="AJ33" s="59"/>
      <c r="AK33" s="61"/>
      <c r="AL33" s="61"/>
    </row>
    <row r="34" spans="1:8" ht="14.25">
      <c r="A34" s="7"/>
      <c r="D34" s="5"/>
      <c r="F34" s="29"/>
      <c r="H34" s="34"/>
    </row>
    <row r="35" spans="1:8" ht="14.25">
      <c r="A35" s="36" t="s">
        <v>8</v>
      </c>
      <c r="B35" s="5" t="s">
        <v>8</v>
      </c>
      <c r="D35" s="5"/>
      <c r="F35" s="35"/>
      <c r="H35" s="34"/>
    </row>
    <row r="36" ht="12.75">
      <c r="F36" s="29"/>
    </row>
    <row r="37" ht="12.75">
      <c r="F37" s="29"/>
    </row>
    <row r="38" ht="12.75">
      <c r="F38" s="29"/>
    </row>
    <row r="39" ht="12.75">
      <c r="F39" s="29"/>
    </row>
    <row r="40" ht="12.75">
      <c r="F40" s="29"/>
    </row>
    <row r="41" ht="12.75">
      <c r="F41" s="29"/>
    </row>
    <row r="42" ht="12.75">
      <c r="F42" s="29"/>
    </row>
    <row r="43" ht="12.75">
      <c r="F43" s="29"/>
    </row>
    <row r="44" ht="12.75">
      <c r="F44" s="29"/>
    </row>
    <row r="45" ht="12.75">
      <c r="F45" s="29"/>
    </row>
    <row r="46" ht="12.75">
      <c r="F46" s="29"/>
    </row>
    <row r="47" ht="12.75">
      <c r="F47" s="29"/>
    </row>
    <row r="48" ht="12.75">
      <c r="F48" s="29"/>
    </row>
    <row r="49" ht="12.75">
      <c r="F49" s="29"/>
    </row>
    <row r="50" ht="12.75">
      <c r="F50" s="29"/>
    </row>
    <row r="51" ht="12.75">
      <c r="F51" s="29"/>
    </row>
    <row r="52" ht="12.75">
      <c r="F52" s="29"/>
    </row>
  </sheetData>
  <mergeCells count="3">
    <mergeCell ref="I3:T3"/>
    <mergeCell ref="AF4:AH4"/>
    <mergeCell ref="U3:AJ3"/>
  </mergeCells>
  <printOptions horizontalCentered="1"/>
  <pageMargins left="0.5905511811023623" right="0.5905511811023623" top="0.7874015748031497" bottom="0.7874015748031497" header="0.5118110236220472" footer="0.5118110236220472"/>
  <pageSetup fitToHeight="9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Isidor Fuchser</dc:creator>
  <cp:keywords/>
  <dc:description/>
  <cp:lastModifiedBy>X</cp:lastModifiedBy>
  <cp:lastPrinted>2023-09-09T10:01:32Z</cp:lastPrinted>
  <dcterms:created xsi:type="dcterms:W3CDTF">2003-03-19T10:39:44Z</dcterms:created>
  <dcterms:modified xsi:type="dcterms:W3CDTF">2023-09-20T17:13:03Z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