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activeTab="5"/>
  </bookViews>
  <sheets>
    <sheet name="K07" sheetId="3" r:id="rId1"/>
    <sheet name="K08" sheetId="5" r:id="rId2"/>
    <sheet name="K09" sheetId="7" r:id="rId3"/>
    <sheet name="K10" sheetId="4" r:id="rId4"/>
    <sheet name="K11" sheetId="8" r:id="rId5"/>
    <sheet name="K12" sheetId="9" r:id="rId6"/>
    <sheet name="K13" sheetId="10" r:id="rId7"/>
    <sheet name="K14" sheetId="11" r:id="rId8"/>
    <sheet name="K15" sheetId="12" r:id="rId9"/>
    <sheet name="K16" sheetId="13" r:id="rId10"/>
  </sheets>
  <definedNames>
    <definedName name="_xlnm.Print_Area" localSheetId="9">'K16'!$A$1:$T$6</definedName>
  </definedNames>
  <calcPr calcId="191028"/>
  <extLst/>
</workbook>
</file>

<file path=xl/sharedStrings.xml><?xml version="1.0" encoding="utf-8"?>
<sst xmlns="http://schemas.openxmlformats.org/spreadsheetml/2006/main" count="544" uniqueCount="189">
  <si>
    <t>Name</t>
  </si>
  <si>
    <t>Vorname</t>
  </si>
  <si>
    <t>Verein</t>
  </si>
  <si>
    <t>Pkt.</t>
  </si>
  <si>
    <t>/</t>
  </si>
  <si>
    <t>Jg.</t>
  </si>
  <si>
    <t>Total</t>
  </si>
  <si>
    <t>Ausz.</t>
  </si>
  <si>
    <t xml:space="preserve"> </t>
  </si>
  <si>
    <t>Weit</t>
  </si>
  <si>
    <t>Kugel</t>
  </si>
  <si>
    <t>Hoch</t>
  </si>
  <si>
    <t>60m</t>
  </si>
  <si>
    <t>Ball</t>
  </si>
  <si>
    <t>Knaben K08</t>
  </si>
  <si>
    <t>Knaben K09</t>
  </si>
  <si>
    <t>80m</t>
  </si>
  <si>
    <t>Knaben K07</t>
  </si>
  <si>
    <t>Knaben K10</t>
  </si>
  <si>
    <t>Knaben K11</t>
  </si>
  <si>
    <t>Knaben K12</t>
  </si>
  <si>
    <t>Knaben K13</t>
  </si>
  <si>
    <t>Knaben K14</t>
  </si>
  <si>
    <t>Knaben K15</t>
  </si>
  <si>
    <t>Knaben K16</t>
  </si>
  <si>
    <t>Turnen Thierachern</t>
  </si>
  <si>
    <t>Ramin</t>
  </si>
  <si>
    <t>Marc</t>
  </si>
  <si>
    <t>TV Amsoldingen</t>
  </si>
  <si>
    <t>Krebs</t>
  </si>
  <si>
    <t>Julian</t>
  </si>
  <si>
    <t>TV Burgistein</t>
  </si>
  <si>
    <t>Elias</t>
  </si>
  <si>
    <t>Kunz</t>
  </si>
  <si>
    <t>Dominic</t>
  </si>
  <si>
    <t>Josi</t>
  </si>
  <si>
    <t>Lymen</t>
  </si>
  <si>
    <t>TV Blumenstein</t>
  </si>
  <si>
    <t>Kilian</t>
  </si>
  <si>
    <t>Livio</t>
  </si>
  <si>
    <t>Fabian</t>
  </si>
  <si>
    <t>Straubhaar</t>
  </si>
  <si>
    <t>Lukas</t>
  </si>
  <si>
    <t>Elia</t>
  </si>
  <si>
    <t>Simon</t>
  </si>
  <si>
    <t>Patrick</t>
  </si>
  <si>
    <t>Zimmermann</t>
  </si>
  <si>
    <t>TV Wattenwil</t>
  </si>
  <si>
    <t>Reto</t>
  </si>
  <si>
    <t>Wyss</t>
  </si>
  <si>
    <t>Bieri</t>
  </si>
  <si>
    <t>Michael</t>
  </si>
  <si>
    <t>Bütschi</t>
  </si>
  <si>
    <t>Luca</t>
  </si>
  <si>
    <t>Kernen</t>
  </si>
  <si>
    <t>Sigrist</t>
  </si>
  <si>
    <t>Louis</t>
  </si>
  <si>
    <t>Colin</t>
  </si>
  <si>
    <t>Stecher</t>
  </si>
  <si>
    <t>Joshua</t>
  </si>
  <si>
    <t>Jan</t>
  </si>
  <si>
    <t>Ben</t>
  </si>
  <si>
    <t>Wenger</t>
  </si>
  <si>
    <t>M</t>
  </si>
  <si>
    <t>A</t>
  </si>
  <si>
    <t>Westamtturntag Amsoldingen 2023</t>
  </si>
  <si>
    <t>Ciganik</t>
  </si>
  <si>
    <t>Damian</t>
  </si>
  <si>
    <t>Schlatter</t>
  </si>
  <si>
    <t>Leano</t>
  </si>
  <si>
    <t>Spring</t>
  </si>
  <si>
    <t>von Niederhäusern</t>
  </si>
  <si>
    <t>Noel</t>
  </si>
  <si>
    <t>Imhof</t>
  </si>
  <si>
    <t>Noé</t>
  </si>
  <si>
    <t xml:space="preserve">Koch </t>
  </si>
  <si>
    <t>David</t>
  </si>
  <si>
    <t>Lamberix</t>
  </si>
  <si>
    <t>Jari</t>
  </si>
  <si>
    <t>Rothenbühler</t>
  </si>
  <si>
    <t>Kian</t>
  </si>
  <si>
    <t>Scheidegger</t>
  </si>
  <si>
    <t>Zinedine</t>
  </si>
  <si>
    <t>Nico</t>
  </si>
  <si>
    <t>Megert</t>
  </si>
  <si>
    <t>Mika</t>
  </si>
  <si>
    <t>Luginbühl</t>
  </si>
  <si>
    <t>Max</t>
  </si>
  <si>
    <t>Stierli</t>
  </si>
  <si>
    <t>Zefanja</t>
  </si>
  <si>
    <t>Stansfield</t>
  </si>
  <si>
    <t>Ryan</t>
  </si>
  <si>
    <t>Jugend TV Uetendorf</t>
  </si>
  <si>
    <t>Dähler</t>
  </si>
  <si>
    <t>Robin</t>
  </si>
  <si>
    <t>Jugi Seftigen</t>
  </si>
  <si>
    <t>Röthlisberger</t>
  </si>
  <si>
    <t>Neuhaus</t>
  </si>
  <si>
    <t>Timeo</t>
  </si>
  <si>
    <t>Schmid</t>
  </si>
  <si>
    <t>Piezzi</t>
  </si>
  <si>
    <t>Makia</t>
  </si>
  <si>
    <t>Lyo</t>
  </si>
  <si>
    <t xml:space="preserve">Frei </t>
  </si>
  <si>
    <t>Micha</t>
  </si>
  <si>
    <t>Aemmer</t>
  </si>
  <si>
    <t>Lenny</t>
  </si>
  <si>
    <t>Biondi</t>
  </si>
  <si>
    <t>Girgis</t>
  </si>
  <si>
    <t>Raphael</t>
  </si>
  <si>
    <t>Maurer</t>
  </si>
  <si>
    <t>Niklas</t>
  </si>
  <si>
    <t>Feller</t>
  </si>
  <si>
    <t>Jona</t>
  </si>
  <si>
    <t>Müller</t>
  </si>
  <si>
    <t>Jonas</t>
  </si>
  <si>
    <t>Timotej</t>
  </si>
  <si>
    <t>Spielmann</t>
  </si>
  <si>
    <t>Zysset</t>
  </si>
  <si>
    <t>Aaron</t>
  </si>
  <si>
    <t>Haussener</t>
  </si>
  <si>
    <t>Mathys</t>
  </si>
  <si>
    <t>Nino</t>
  </si>
  <si>
    <t>Hari</t>
  </si>
  <si>
    <t>Finn</t>
  </si>
  <si>
    <t>Depnering</t>
  </si>
  <si>
    <t>Jaron</t>
  </si>
  <si>
    <t>Wegmann</t>
  </si>
  <si>
    <t>Emilio</t>
  </si>
  <si>
    <t>Frey</t>
  </si>
  <si>
    <t>Fabrice</t>
  </si>
  <si>
    <t>JUSPO Reutigen</t>
  </si>
  <si>
    <t>Nils</t>
  </si>
  <si>
    <t>Moser</t>
  </si>
  <si>
    <t xml:space="preserve">Vonlanthen </t>
  </si>
  <si>
    <t>Siegenthaler</t>
  </si>
  <si>
    <t>André</t>
  </si>
  <si>
    <t>Winzenried</t>
  </si>
  <si>
    <t>Till</t>
  </si>
  <si>
    <t>Gartwyl</t>
  </si>
  <si>
    <t>Yoann</t>
  </si>
  <si>
    <t>Dimitri</t>
  </si>
  <si>
    <t>Phil</t>
  </si>
  <si>
    <t>Dahinden</t>
  </si>
  <si>
    <t>Samuel</t>
  </si>
  <si>
    <t>May</t>
  </si>
  <si>
    <t>Andrin</t>
  </si>
  <si>
    <t>Alessio</t>
  </si>
  <si>
    <t>Nando</t>
  </si>
  <si>
    <t xml:space="preserve">Bütschi </t>
  </si>
  <si>
    <t>Rafael</t>
  </si>
  <si>
    <t>Wälchli</t>
  </si>
  <si>
    <t>Noah</t>
  </si>
  <si>
    <t>Messerli</t>
  </si>
  <si>
    <t>Sven</t>
  </si>
  <si>
    <t>Alvin</t>
  </si>
  <si>
    <t>Fabio</t>
  </si>
  <si>
    <t>Peter</t>
  </si>
  <si>
    <t>Alex</t>
  </si>
  <si>
    <t>Adriel</t>
  </si>
  <si>
    <t>Timon</t>
  </si>
  <si>
    <t>Mauro</t>
  </si>
  <si>
    <t>Schneiter</t>
  </si>
  <si>
    <t>Bruni</t>
  </si>
  <si>
    <t>Janik</t>
  </si>
  <si>
    <t>Reber</t>
  </si>
  <si>
    <t>Noё</t>
  </si>
  <si>
    <t>Hügli</t>
  </si>
  <si>
    <t>Yannick</t>
  </si>
  <si>
    <t>Fischer</t>
  </si>
  <si>
    <t>Dario</t>
  </si>
  <si>
    <t>Schmitter</t>
  </si>
  <si>
    <t>Riitano</t>
  </si>
  <si>
    <t>Jenkins</t>
  </si>
  <si>
    <t>Mark</t>
  </si>
  <si>
    <t>Binggeli</t>
  </si>
  <si>
    <t>Yannis</t>
  </si>
  <si>
    <t>Hirt</t>
  </si>
  <si>
    <t>Ron</t>
  </si>
  <si>
    <t>Rufener</t>
  </si>
  <si>
    <t>Gabriel</t>
  </si>
  <si>
    <t>Iouri</t>
  </si>
  <si>
    <t>Florian</t>
  </si>
  <si>
    <t>Jugi Blumenstein</t>
  </si>
  <si>
    <t>Sturzenegger</t>
  </si>
  <si>
    <t>Liano</t>
  </si>
  <si>
    <t>Levio</t>
  </si>
  <si>
    <t xml:space="preserve">A </t>
  </si>
  <si>
    <t xml:space="preserve">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</si>
</sst>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Font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Protection="1"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Protection="1">
      <protection/>
    </xf>
    <xf numFmtId="0" fontId="1" fillId="0" borderId="0" xfId="0" applyFont="1" applyProtection="1"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 quotePrefix="1">
      <alignment horizontal="center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 quotePrefix="1">
      <alignment horizontal="center"/>
      <protection/>
    </xf>
    <xf numFmtId="1" fontId="1" fillId="0" borderId="3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/>
    <xf numFmtId="1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Border="1" applyProtection="1">
      <protection locked="0"/>
    </xf>
    <xf numFmtId="0" fontId="0" fillId="0" borderId="5" xfId="0" applyFont="1" applyBorder="1" applyAlignment="1">
      <alignment horizontal="left"/>
    </xf>
    <xf numFmtId="0" fontId="0" fillId="0" borderId="6" xfId="0" applyBorder="1" applyProtection="1">
      <protection locked="0"/>
    </xf>
    <xf numFmtId="0" fontId="1" fillId="0" borderId="7" xfId="0" applyFont="1" applyBorder="1" applyAlignment="1" applyProtection="1">
      <alignment horizontal="right"/>
      <protection/>
    </xf>
    <xf numFmtId="49" fontId="1" fillId="0" borderId="8" xfId="0" applyNumberFormat="1" applyFont="1" applyBorder="1" applyAlignment="1" applyProtection="1" quotePrefix="1">
      <alignment horizontal="center"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49" fontId="1" fillId="0" borderId="8" xfId="0" applyNumberFormat="1" applyFont="1" applyFill="1" applyBorder="1" applyAlignment="1" applyProtection="1" quotePrefix="1">
      <alignment horizontal="center"/>
      <protection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Protection="1">
      <protection locked="0"/>
    </xf>
    <xf numFmtId="0" fontId="0" fillId="0" borderId="5" xfId="0" applyBorder="1" applyAlignment="1" applyProtection="1">
      <alignment horizontal="right"/>
      <protection/>
    </xf>
    <xf numFmtId="2" fontId="0" fillId="0" borderId="1" xfId="0" applyNumberFormat="1" applyFont="1" applyFill="1" applyBorder="1" applyProtection="1">
      <protection/>
    </xf>
    <xf numFmtId="0" fontId="0" fillId="0" borderId="0" xfId="0" applyFont="1" applyBorder="1" applyProtection="1">
      <protection/>
    </xf>
    <xf numFmtId="0" fontId="1" fillId="0" borderId="2" xfId="0" applyFont="1" applyFill="1" applyBorder="1" applyAlignment="1" applyProtection="1">
      <alignment horizontal="center"/>
      <protection/>
    </xf>
    <xf numFmtId="2" fontId="0" fillId="0" borderId="1" xfId="0" applyNumberFormat="1" applyBorder="1"/>
    <xf numFmtId="2" fontId="0" fillId="0" borderId="10" xfId="0" applyNumberFormat="1" applyBorder="1"/>
    <xf numFmtId="0" fontId="0" fillId="0" borderId="0" xfId="0" applyBorder="1" applyProtection="1">
      <protection locked="0"/>
    </xf>
    <xf numFmtId="0" fontId="0" fillId="0" borderId="5" xfId="0" applyNumberFormat="1" applyFont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5" xfId="0" applyBorder="1" applyProtection="1">
      <protection locked="0"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Protection="1"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Protection="1"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Protection="1"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" fontId="1" fillId="0" borderId="5" xfId="0" applyNumberFormat="1" applyFont="1" applyBorder="1" applyAlignment="1" applyProtection="1">
      <alignment horizontal="right"/>
      <protection/>
    </xf>
    <xf numFmtId="2" fontId="0" fillId="0" borderId="0" xfId="0" applyNumberFormat="1" applyFont="1" applyFill="1" applyBorder="1" applyProtection="1">
      <protection/>
    </xf>
    <xf numFmtId="0" fontId="1" fillId="0" borderId="8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Protection="1">
      <protection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Border="1" applyProtection="1">
      <protection/>
    </xf>
    <xf numFmtId="1" fontId="0" fillId="0" borderId="0" xfId="0" applyNumberForma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0" fillId="0" borderId="5" xfId="0" applyFont="1" applyFill="1" applyBorder="1" applyProtection="1">
      <protection/>
    </xf>
    <xf numFmtId="0" fontId="0" fillId="0" borderId="5" xfId="0" applyFont="1" applyBorder="1" applyAlignment="1" applyProtection="1">
      <alignment horizontal="left"/>
      <protection/>
    </xf>
    <xf numFmtId="2" fontId="0" fillId="0" borderId="10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right"/>
      <protection/>
    </xf>
    <xf numFmtId="2" fontId="0" fillId="0" borderId="0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showGridLines="0" zoomScale="90" zoomScaleNormal="90" workbookViewId="0" topLeftCell="A3">
      <selection activeCell="W21" sqref="W21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6" customWidth="1"/>
    <col min="5" max="5" width="18.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7.7109375" style="13" customWidth="1"/>
    <col min="12" max="12" width="6.574218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65</v>
      </c>
      <c r="B1" s="23"/>
      <c r="C1" s="20"/>
      <c r="D1" s="20"/>
      <c r="E1" s="23"/>
      <c r="F1" s="23"/>
      <c r="G1" s="23"/>
      <c r="H1" s="23"/>
      <c r="I1" s="110" t="s">
        <v>17</v>
      </c>
      <c r="J1" s="110"/>
      <c r="K1" s="110"/>
      <c r="L1" s="110"/>
      <c r="M1" s="110"/>
      <c r="N1" s="110"/>
      <c r="O1" s="110"/>
      <c r="P1" s="110"/>
      <c r="Q1" s="110"/>
      <c r="R1" s="21"/>
      <c r="S1" s="21"/>
      <c r="T1" s="21"/>
    </row>
    <row r="2" spans="1:19" ht="12.75">
      <c r="A2" s="10"/>
      <c r="B2" s="9"/>
      <c r="C2" s="10"/>
      <c r="D2" s="10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10"/>
      <c r="E3" s="9"/>
      <c r="F3" s="9"/>
      <c r="G3" s="9"/>
      <c r="H3" s="9"/>
      <c r="I3" s="109"/>
      <c r="J3" s="109"/>
      <c r="K3" s="109"/>
      <c r="L3" s="109"/>
      <c r="M3" s="109"/>
      <c r="N3" s="109"/>
      <c r="O3" s="109"/>
      <c r="P3" s="109"/>
      <c r="Q3" s="109"/>
      <c r="R3"/>
      <c r="S3"/>
    </row>
    <row r="4" spans="1:17" s="1" customFormat="1" ht="12.75">
      <c r="A4" s="68"/>
      <c r="B4" s="69" t="s">
        <v>0</v>
      </c>
      <c r="C4" s="68" t="s">
        <v>1</v>
      </c>
      <c r="D4" s="68" t="s">
        <v>5</v>
      </c>
      <c r="E4" s="69" t="s">
        <v>2</v>
      </c>
      <c r="F4" s="70" t="s">
        <v>6</v>
      </c>
      <c r="G4" s="71" t="s">
        <v>7</v>
      </c>
      <c r="H4" s="26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83" t="s">
        <v>13</v>
      </c>
      <c r="P4" s="52" t="s">
        <v>4</v>
      </c>
      <c r="Q4" s="46" t="s">
        <v>3</v>
      </c>
    </row>
    <row r="5" spans="1:17" s="1" customFormat="1" ht="12.75">
      <c r="A5" s="75"/>
      <c r="B5" s="76" t="s">
        <v>8</v>
      </c>
      <c r="C5" s="77"/>
      <c r="D5" s="77"/>
      <c r="E5" s="76"/>
      <c r="F5" s="78"/>
      <c r="G5" s="79"/>
      <c r="H5" s="26"/>
      <c r="I5" s="44"/>
      <c r="J5" s="45"/>
      <c r="K5" s="46"/>
      <c r="L5" s="51"/>
      <c r="M5" s="52"/>
      <c r="N5" s="46"/>
      <c r="O5" s="83"/>
      <c r="P5" s="52"/>
      <c r="Q5" s="46"/>
    </row>
    <row r="6" spans="1:21" ht="12.75">
      <c r="A6" s="66">
        <v>1</v>
      </c>
      <c r="B6" s="38" t="s">
        <v>70</v>
      </c>
      <c r="C6" s="38" t="s">
        <v>61</v>
      </c>
      <c r="D6" s="38">
        <v>2016</v>
      </c>
      <c r="E6" s="39" t="s">
        <v>25</v>
      </c>
      <c r="F6" s="36">
        <f aca="true" t="shared" si="0" ref="F6:F20">K6+N6+Q6</f>
        <v>420</v>
      </c>
      <c r="G6" s="40" t="s">
        <v>63</v>
      </c>
      <c r="H6" s="9"/>
      <c r="I6" s="47">
        <v>11.18</v>
      </c>
      <c r="J6" s="37" t="str">
        <f aca="true" t="shared" si="1" ref="J6:J20">IF(I6="","","/")</f>
        <v>/</v>
      </c>
      <c r="K6" s="48">
        <f aca="true" t="shared" si="2" ref="K6:K19">IF(I6="","0",INT(6.30895*((1460-(I6*100))/100)^2.5))</f>
        <v>136</v>
      </c>
      <c r="L6" s="47">
        <v>2.68</v>
      </c>
      <c r="M6" s="37" t="str">
        <f>IF(L6="","","/")</f>
        <v>/</v>
      </c>
      <c r="N6" s="48">
        <f aca="true" t="shared" si="3" ref="N6:N20">IF(L6="","0",INT(136.08157*((100*L6-130)/100)^1.1))</f>
        <v>193</v>
      </c>
      <c r="O6" s="82">
        <v>11.67</v>
      </c>
      <c r="P6" s="37" t="str">
        <f aca="true" t="shared" si="4" ref="P6:P20">IF(O6="","","/")</f>
        <v>/</v>
      </c>
      <c r="Q6" s="48">
        <f aca="true" t="shared" si="5" ref="Q6:Q18">IF(O6="","0",INT(19.191528*((100*O6-600)/100)^0.9))</f>
        <v>91</v>
      </c>
      <c r="R6" s="15"/>
      <c r="S6"/>
      <c r="U6" s="15" t="e">
        <f>(6000*#REF!)+(100*#REF!)+#REF!</f>
        <v>#REF!</v>
      </c>
    </row>
    <row r="7" spans="1:21" ht="12.75">
      <c r="A7" s="66">
        <v>2</v>
      </c>
      <c r="B7" s="39" t="s">
        <v>29</v>
      </c>
      <c r="C7" s="39" t="s">
        <v>40</v>
      </c>
      <c r="D7" s="39">
        <v>2016</v>
      </c>
      <c r="E7" s="39" t="s">
        <v>31</v>
      </c>
      <c r="F7" s="36">
        <f t="shared" si="0"/>
        <v>413</v>
      </c>
      <c r="G7" s="40" t="s">
        <v>63</v>
      </c>
      <c r="I7" s="49">
        <v>11.82</v>
      </c>
      <c r="J7" s="37" t="str">
        <f t="shared" si="1"/>
        <v>/</v>
      </c>
      <c r="K7" s="48">
        <f t="shared" si="2"/>
        <v>81</v>
      </c>
      <c r="L7" s="53">
        <v>2.77</v>
      </c>
      <c r="M7" s="54"/>
      <c r="N7" s="48">
        <f t="shared" si="3"/>
        <v>207</v>
      </c>
      <c r="O7" s="62">
        <v>14.06</v>
      </c>
      <c r="P7" s="37" t="str">
        <f t="shared" si="4"/>
        <v>/</v>
      </c>
      <c r="Q7" s="48">
        <f t="shared" si="5"/>
        <v>125</v>
      </c>
      <c r="R7" s="35"/>
      <c r="S7" s="4"/>
      <c r="T7" s="4"/>
      <c r="U7" s="15" t="e">
        <f>(6000*#REF!)+(100*#REF!)+#REF!</f>
        <v>#REF!</v>
      </c>
    </row>
    <row r="8" spans="1:21" ht="12.75">
      <c r="A8" s="66">
        <v>3</v>
      </c>
      <c r="B8" s="39" t="s">
        <v>81</v>
      </c>
      <c r="C8" s="39" t="s">
        <v>82</v>
      </c>
      <c r="D8" s="39">
        <v>2016</v>
      </c>
      <c r="E8" s="39" t="s">
        <v>28</v>
      </c>
      <c r="F8" s="36">
        <f t="shared" si="0"/>
        <v>403</v>
      </c>
      <c r="G8" s="40" t="s">
        <v>63</v>
      </c>
      <c r="I8" s="49">
        <v>11.73</v>
      </c>
      <c r="J8" s="37" t="str">
        <f t="shared" si="1"/>
        <v>/</v>
      </c>
      <c r="K8" s="48">
        <f t="shared" si="2"/>
        <v>88</v>
      </c>
      <c r="L8" s="53">
        <v>2.48</v>
      </c>
      <c r="M8" s="54"/>
      <c r="N8" s="48">
        <f t="shared" si="3"/>
        <v>163</v>
      </c>
      <c r="O8" s="62">
        <v>16.02</v>
      </c>
      <c r="P8" s="37" t="str">
        <f t="shared" si="4"/>
        <v>/</v>
      </c>
      <c r="Q8" s="48">
        <f t="shared" si="5"/>
        <v>152</v>
      </c>
      <c r="R8" s="15"/>
      <c r="S8"/>
      <c r="U8" s="15" t="e">
        <f>(6000*#REF!)+(100*#REF!)+#REF!</f>
        <v>#REF!</v>
      </c>
    </row>
    <row r="9" spans="1:21" ht="12.75">
      <c r="A9" s="66">
        <v>4</v>
      </c>
      <c r="B9" s="39" t="s">
        <v>77</v>
      </c>
      <c r="C9" s="39" t="s">
        <v>78</v>
      </c>
      <c r="D9" s="39">
        <v>2016</v>
      </c>
      <c r="E9" s="39" t="s">
        <v>28</v>
      </c>
      <c r="F9" s="36">
        <f t="shared" si="0"/>
        <v>366</v>
      </c>
      <c r="G9" s="40" t="s">
        <v>64</v>
      </c>
      <c r="H9" s="27"/>
      <c r="I9" s="47">
        <v>12.15</v>
      </c>
      <c r="J9" s="37" t="str">
        <f t="shared" si="1"/>
        <v>/</v>
      </c>
      <c r="K9" s="48">
        <f t="shared" si="2"/>
        <v>59</v>
      </c>
      <c r="L9" s="47">
        <v>2.41</v>
      </c>
      <c r="M9" s="37" t="str">
        <f>IF(L9="","","/")</f>
        <v>/</v>
      </c>
      <c r="N9" s="48">
        <f t="shared" si="3"/>
        <v>152</v>
      </c>
      <c r="O9" s="82">
        <v>16.21</v>
      </c>
      <c r="P9" s="37" t="str">
        <f t="shared" si="4"/>
        <v>/</v>
      </c>
      <c r="Q9" s="48">
        <f t="shared" si="5"/>
        <v>155</v>
      </c>
      <c r="R9" s="15"/>
      <c r="S9"/>
      <c r="U9" s="15"/>
    </row>
    <row r="10" spans="1:21" s="4" customFormat="1" ht="12.75">
      <c r="A10" s="66">
        <v>5</v>
      </c>
      <c r="B10" s="38" t="s">
        <v>68</v>
      </c>
      <c r="C10" s="38" t="s">
        <v>69</v>
      </c>
      <c r="D10" s="38">
        <v>2018</v>
      </c>
      <c r="E10" s="39" t="s">
        <v>25</v>
      </c>
      <c r="F10" s="36">
        <f t="shared" si="0"/>
        <v>353</v>
      </c>
      <c r="G10" s="40" t="s">
        <v>64</v>
      </c>
      <c r="H10" s="27"/>
      <c r="I10" s="47">
        <v>11.92</v>
      </c>
      <c r="J10" s="37" t="str">
        <f t="shared" si="1"/>
        <v>/</v>
      </c>
      <c r="K10" s="48">
        <f t="shared" si="2"/>
        <v>74</v>
      </c>
      <c r="L10" s="47">
        <v>2.47</v>
      </c>
      <c r="M10" s="37" t="str">
        <f>IF(L10="","","/")</f>
        <v>/</v>
      </c>
      <c r="N10" s="48">
        <f t="shared" si="3"/>
        <v>161</v>
      </c>
      <c r="O10" s="82">
        <v>13.58</v>
      </c>
      <c r="P10" s="37" t="str">
        <f t="shared" si="4"/>
        <v>/</v>
      </c>
      <c r="Q10" s="48">
        <f t="shared" si="5"/>
        <v>118</v>
      </c>
      <c r="U10" s="15" t="e">
        <f>(6000*#REF!)+(100*#REF!)+#REF!</f>
        <v>#REF!</v>
      </c>
    </row>
    <row r="11" spans="1:21" s="4" customFormat="1" ht="12.75">
      <c r="A11" s="66">
        <v>6</v>
      </c>
      <c r="B11" s="39" t="s">
        <v>88</v>
      </c>
      <c r="C11" s="39" t="s">
        <v>89</v>
      </c>
      <c r="D11" s="39">
        <v>2016</v>
      </c>
      <c r="E11" s="39" t="s">
        <v>47</v>
      </c>
      <c r="F11" s="36">
        <f t="shared" si="0"/>
        <v>352</v>
      </c>
      <c r="G11" s="106" t="s">
        <v>64</v>
      </c>
      <c r="H11" s="5"/>
      <c r="I11" s="103">
        <v>11.9</v>
      </c>
      <c r="J11" s="37" t="str">
        <f t="shared" si="1"/>
        <v>/</v>
      </c>
      <c r="K11" s="48">
        <f t="shared" si="2"/>
        <v>75</v>
      </c>
      <c r="L11" s="53">
        <v>2.58</v>
      </c>
      <c r="M11" s="54"/>
      <c r="N11" s="48">
        <f t="shared" si="3"/>
        <v>178</v>
      </c>
      <c r="O11" s="62">
        <v>12.23</v>
      </c>
      <c r="P11" s="37" t="str">
        <f t="shared" si="4"/>
        <v>/</v>
      </c>
      <c r="Q11" s="48">
        <f t="shared" si="5"/>
        <v>99</v>
      </c>
      <c r="R11" s="35"/>
      <c r="U11" s="15" t="e">
        <f>(6000*#REF!)+(100*#REF!)+#REF!</f>
        <v>#REF!</v>
      </c>
    </row>
    <row r="12" spans="1:21" s="4" customFormat="1" ht="12.75">
      <c r="A12" s="66">
        <v>7</v>
      </c>
      <c r="B12" s="38" t="s">
        <v>71</v>
      </c>
      <c r="C12" s="38" t="s">
        <v>72</v>
      </c>
      <c r="D12" s="38">
        <v>2017</v>
      </c>
      <c r="E12" s="39" t="s">
        <v>25</v>
      </c>
      <c r="F12" s="36">
        <f t="shared" si="0"/>
        <v>302</v>
      </c>
      <c r="G12" s="40"/>
      <c r="H12" s="27"/>
      <c r="I12" s="47">
        <v>12.72</v>
      </c>
      <c r="J12" s="37" t="str">
        <f t="shared" si="1"/>
        <v>/</v>
      </c>
      <c r="K12" s="48">
        <f t="shared" si="2"/>
        <v>30</v>
      </c>
      <c r="L12" s="47">
        <v>2.37</v>
      </c>
      <c r="M12" s="37" t="str">
        <f>IF(L12="","","/")</f>
        <v>/</v>
      </c>
      <c r="N12" s="48">
        <f t="shared" si="3"/>
        <v>146</v>
      </c>
      <c r="O12" s="82">
        <v>14.13</v>
      </c>
      <c r="P12" s="37" t="str">
        <f t="shared" si="4"/>
        <v>/</v>
      </c>
      <c r="Q12" s="48">
        <f t="shared" si="5"/>
        <v>126</v>
      </c>
      <c r="R12" s="35"/>
      <c r="S12" s="3"/>
      <c r="T12"/>
      <c r="U12" s="15" t="e">
        <f>(6000*#REF!)+(100*#REF!)+#REF!</f>
        <v>#REF!</v>
      </c>
    </row>
    <row r="13" spans="1:21" s="4" customFormat="1" ht="12.75">
      <c r="A13" s="66">
        <v>8</v>
      </c>
      <c r="B13" s="39" t="s">
        <v>75</v>
      </c>
      <c r="C13" s="39" t="s">
        <v>76</v>
      </c>
      <c r="D13" s="39">
        <v>2016</v>
      </c>
      <c r="E13" s="39" t="s">
        <v>28</v>
      </c>
      <c r="F13" s="36">
        <f t="shared" si="0"/>
        <v>251</v>
      </c>
      <c r="G13" s="40"/>
      <c r="H13" s="27"/>
      <c r="I13" s="47">
        <v>12.02</v>
      </c>
      <c r="J13" s="37" t="str">
        <f t="shared" si="1"/>
        <v>/</v>
      </c>
      <c r="K13" s="48">
        <f t="shared" si="2"/>
        <v>67</v>
      </c>
      <c r="L13" s="47">
        <v>1.91</v>
      </c>
      <c r="M13" s="37" t="str">
        <f>IF(L13="","","/")</f>
        <v>/</v>
      </c>
      <c r="N13" s="48">
        <f t="shared" si="3"/>
        <v>79</v>
      </c>
      <c r="O13" s="82">
        <v>12.62</v>
      </c>
      <c r="P13" s="37" t="str">
        <f t="shared" si="4"/>
        <v>/</v>
      </c>
      <c r="Q13" s="48">
        <f t="shared" si="5"/>
        <v>105</v>
      </c>
      <c r="U13" s="15" t="e">
        <f>(6000*#REF!)+(100*#REF!)+#REF!</f>
        <v>#REF!</v>
      </c>
    </row>
    <row r="14" spans="1:21" s="4" customFormat="1" ht="12.75">
      <c r="A14" s="66">
        <v>9</v>
      </c>
      <c r="B14" s="39" t="s">
        <v>86</v>
      </c>
      <c r="C14" s="39" t="s">
        <v>87</v>
      </c>
      <c r="D14" s="39">
        <v>2016</v>
      </c>
      <c r="E14" s="39" t="s">
        <v>47</v>
      </c>
      <c r="F14" s="36">
        <f t="shared" si="0"/>
        <v>223</v>
      </c>
      <c r="G14" s="41"/>
      <c r="H14" s="5"/>
      <c r="I14" s="49">
        <v>14.24</v>
      </c>
      <c r="J14" s="37" t="str">
        <f t="shared" si="1"/>
        <v>/</v>
      </c>
      <c r="K14" s="48">
        <f t="shared" si="2"/>
        <v>0</v>
      </c>
      <c r="L14" s="53">
        <v>2.08</v>
      </c>
      <c r="M14" s="54"/>
      <c r="N14" s="48">
        <f t="shared" si="3"/>
        <v>103</v>
      </c>
      <c r="O14" s="62">
        <v>13.72</v>
      </c>
      <c r="P14" s="37" t="str">
        <f t="shared" si="4"/>
        <v>/</v>
      </c>
      <c r="Q14" s="48">
        <f t="shared" si="5"/>
        <v>120</v>
      </c>
      <c r="U14" s="15" t="e">
        <f>(6000*#REF!)+(100*#REF!)+#REF!</f>
        <v>#REF!</v>
      </c>
    </row>
    <row r="15" spans="1:17" ht="12.75">
      <c r="A15" s="66">
        <v>10</v>
      </c>
      <c r="B15" s="39" t="s">
        <v>79</v>
      </c>
      <c r="C15" s="39" t="s">
        <v>80</v>
      </c>
      <c r="D15" s="39">
        <v>2016</v>
      </c>
      <c r="E15" s="39" t="s">
        <v>28</v>
      </c>
      <c r="F15" s="36">
        <f t="shared" si="0"/>
        <v>205</v>
      </c>
      <c r="G15" s="41"/>
      <c r="I15" s="49">
        <v>12.85</v>
      </c>
      <c r="J15" s="37" t="str">
        <f t="shared" si="1"/>
        <v>/</v>
      </c>
      <c r="K15" s="48">
        <f t="shared" si="2"/>
        <v>25</v>
      </c>
      <c r="L15" s="53">
        <v>2.16</v>
      </c>
      <c r="M15" s="54" t="str">
        <f>IF(L15="","","/")</f>
        <v>/</v>
      </c>
      <c r="N15" s="48">
        <f t="shared" si="3"/>
        <v>115</v>
      </c>
      <c r="O15" s="104">
        <v>9.9</v>
      </c>
      <c r="P15" s="37" t="str">
        <f t="shared" si="4"/>
        <v>/</v>
      </c>
      <c r="Q15" s="48">
        <f t="shared" si="5"/>
        <v>65</v>
      </c>
    </row>
    <row r="16" spans="1:17" ht="12.75">
      <c r="A16" s="66">
        <v>11</v>
      </c>
      <c r="B16" s="38" t="s">
        <v>173</v>
      </c>
      <c r="C16" s="38" t="s">
        <v>174</v>
      </c>
      <c r="D16" s="38">
        <v>2016</v>
      </c>
      <c r="E16" s="39" t="s">
        <v>25</v>
      </c>
      <c r="F16" s="36">
        <f t="shared" si="0"/>
        <v>200</v>
      </c>
      <c r="G16" s="40"/>
      <c r="H16" s="9"/>
      <c r="I16" s="47">
        <v>12.61</v>
      </c>
      <c r="J16" s="37" t="str">
        <f t="shared" si="1"/>
        <v>/</v>
      </c>
      <c r="K16" s="48">
        <f t="shared" si="2"/>
        <v>35</v>
      </c>
      <c r="L16" s="47">
        <v>1.72</v>
      </c>
      <c r="M16" s="37" t="str">
        <f>IF(L16="","","/")</f>
        <v>/</v>
      </c>
      <c r="N16" s="48">
        <f t="shared" si="3"/>
        <v>52</v>
      </c>
      <c r="O16" s="82">
        <v>13.23</v>
      </c>
      <c r="P16" s="37" t="str">
        <f t="shared" si="4"/>
        <v>/</v>
      </c>
      <c r="Q16" s="48">
        <f t="shared" si="5"/>
        <v>113</v>
      </c>
    </row>
    <row r="17" spans="1:17" ht="12.75">
      <c r="A17" s="66">
        <v>12</v>
      </c>
      <c r="B17" s="38" t="s">
        <v>66</v>
      </c>
      <c r="C17" s="38" t="s">
        <v>67</v>
      </c>
      <c r="D17" s="38">
        <v>2017</v>
      </c>
      <c r="E17" s="39" t="s">
        <v>25</v>
      </c>
      <c r="F17" s="36">
        <f t="shared" si="0"/>
        <v>159</v>
      </c>
      <c r="G17" s="65"/>
      <c r="H17" s="9"/>
      <c r="I17" s="47">
        <v>13.38</v>
      </c>
      <c r="J17" s="37" t="str">
        <f t="shared" si="1"/>
        <v>/</v>
      </c>
      <c r="K17" s="48">
        <f t="shared" si="2"/>
        <v>10</v>
      </c>
      <c r="L17" s="47">
        <v>2.11</v>
      </c>
      <c r="M17" s="37" t="str">
        <f>IF(L17="","","/")</f>
        <v>/</v>
      </c>
      <c r="N17" s="48">
        <f t="shared" si="3"/>
        <v>107</v>
      </c>
      <c r="O17" s="82">
        <v>8.4</v>
      </c>
      <c r="P17" s="37" t="str">
        <f t="shared" si="4"/>
        <v>/</v>
      </c>
      <c r="Q17" s="48">
        <f t="shared" si="5"/>
        <v>42</v>
      </c>
    </row>
    <row r="18" spans="1:17" ht="12.75">
      <c r="A18" s="66">
        <v>13</v>
      </c>
      <c r="B18" s="38" t="s">
        <v>120</v>
      </c>
      <c r="C18" s="38" t="s">
        <v>44</v>
      </c>
      <c r="D18" s="38">
        <v>2018</v>
      </c>
      <c r="E18" s="39" t="s">
        <v>28</v>
      </c>
      <c r="F18" s="36">
        <f t="shared" si="0"/>
        <v>100</v>
      </c>
      <c r="G18" s="65"/>
      <c r="H18" s="9"/>
      <c r="I18" s="47">
        <v>14.34</v>
      </c>
      <c r="J18" s="37" t="str">
        <f t="shared" si="1"/>
        <v>/</v>
      </c>
      <c r="K18" s="48">
        <f t="shared" si="2"/>
        <v>0</v>
      </c>
      <c r="L18" s="47">
        <v>1.7</v>
      </c>
      <c r="M18" s="37" t="str">
        <f>IF(L18="","","/")</f>
        <v>/</v>
      </c>
      <c r="N18" s="48">
        <f t="shared" si="3"/>
        <v>49</v>
      </c>
      <c r="O18" s="82">
        <v>9</v>
      </c>
      <c r="P18" s="37" t="str">
        <f t="shared" si="4"/>
        <v>/</v>
      </c>
      <c r="Q18" s="48">
        <f t="shared" si="5"/>
        <v>51</v>
      </c>
    </row>
    <row r="19" spans="1:17" ht="12.75">
      <c r="A19" s="66">
        <v>14</v>
      </c>
      <c r="B19" s="39" t="s">
        <v>73</v>
      </c>
      <c r="C19" s="39" t="s">
        <v>74</v>
      </c>
      <c r="D19" s="39">
        <v>2018</v>
      </c>
      <c r="E19" s="39" t="s">
        <v>28</v>
      </c>
      <c r="F19" s="36">
        <f t="shared" si="0"/>
        <v>55</v>
      </c>
      <c r="G19" s="65"/>
      <c r="H19" s="9"/>
      <c r="I19" s="47">
        <v>14.13</v>
      </c>
      <c r="J19" s="37" t="str">
        <f t="shared" si="1"/>
        <v>/</v>
      </c>
      <c r="K19" s="48">
        <f t="shared" si="2"/>
        <v>0</v>
      </c>
      <c r="L19" s="47">
        <v>1.74</v>
      </c>
      <c r="M19" s="37" t="str">
        <f>IF(L19="","","/")</f>
        <v>/</v>
      </c>
      <c r="N19" s="48">
        <f t="shared" si="3"/>
        <v>55</v>
      </c>
      <c r="O19" s="82">
        <v>3.8</v>
      </c>
      <c r="P19" s="37" t="str">
        <f t="shared" si="4"/>
        <v>/</v>
      </c>
      <c r="Q19" s="48">
        <v>0</v>
      </c>
    </row>
    <row r="20" spans="1:17" ht="12.75">
      <c r="A20" s="80">
        <v>15</v>
      </c>
      <c r="B20" s="42" t="s">
        <v>86</v>
      </c>
      <c r="C20" s="42" t="s">
        <v>56</v>
      </c>
      <c r="D20" s="42">
        <v>2018</v>
      </c>
      <c r="E20" s="42" t="s">
        <v>47</v>
      </c>
      <c r="F20" s="81">
        <f t="shared" si="0"/>
        <v>41</v>
      </c>
      <c r="G20" s="43"/>
      <c r="I20" s="50">
        <v>15.52</v>
      </c>
      <c r="J20" s="63" t="str">
        <f t="shared" si="1"/>
        <v>/</v>
      </c>
      <c r="K20" s="64">
        <v>0</v>
      </c>
      <c r="L20" s="55">
        <v>1.43</v>
      </c>
      <c r="M20" s="56"/>
      <c r="N20" s="64">
        <f t="shared" si="3"/>
        <v>14</v>
      </c>
      <c r="O20" s="67">
        <v>7.49</v>
      </c>
      <c r="P20" s="63" t="str">
        <f t="shared" si="4"/>
        <v>/</v>
      </c>
      <c r="Q20" s="64">
        <f>IF(O20="","0",INT(19.191528*((100*O20-600)/100)^0.9))</f>
        <v>27</v>
      </c>
    </row>
    <row r="21" ht="12.75">
      <c r="F21" s="24"/>
    </row>
    <row r="22" ht="12.75">
      <c r="F22" s="24"/>
    </row>
  </sheetData>
  <mergeCells count="2">
    <mergeCell ref="I3:Q3"/>
    <mergeCell ref="I1:Q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9"/>
  <sheetViews>
    <sheetView zoomScale="90" zoomScaleNormal="90" workbookViewId="0" topLeftCell="A1">
      <selection activeCell="G6" sqref="G6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7.00390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11" t="s">
        <v>24</v>
      </c>
      <c r="P1" s="111"/>
      <c r="Q1" s="111"/>
      <c r="R1" s="111"/>
      <c r="S1" s="111"/>
      <c r="T1" s="111"/>
    </row>
    <row r="2" spans="1:20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89"/>
      <c r="S2" s="89"/>
      <c r="T2" s="89"/>
    </row>
    <row r="3" spans="1:20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89"/>
      <c r="S3" s="89"/>
      <c r="T3" s="89"/>
    </row>
    <row r="4" spans="1:21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16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10</v>
      </c>
      <c r="S4" s="52" t="s">
        <v>4</v>
      </c>
      <c r="T4" s="46" t="s">
        <v>3</v>
      </c>
      <c r="U4" s="33" t="s">
        <v>3</v>
      </c>
    </row>
    <row r="5" spans="1:21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0"/>
    </row>
    <row r="6" spans="1:21" ht="12.75">
      <c r="A6" s="80">
        <v>1</v>
      </c>
      <c r="B6" s="100" t="s">
        <v>169</v>
      </c>
      <c r="C6" s="101" t="s">
        <v>182</v>
      </c>
      <c r="D6" s="101">
        <v>2007</v>
      </c>
      <c r="E6" s="100" t="s">
        <v>37</v>
      </c>
      <c r="F6" s="81">
        <f>IF(B6="","",K6+N6+Q6+T6)</f>
        <v>1821</v>
      </c>
      <c r="G6" s="86" t="s">
        <v>63</v>
      </c>
      <c r="H6" s="58"/>
      <c r="I6" s="87">
        <v>10.18</v>
      </c>
      <c r="J6" s="63" t="str">
        <f>IF(I6="","","/")</f>
        <v>/</v>
      </c>
      <c r="K6" s="64">
        <f>IF(I6="","0",INT(3.80423*((1820-(I6*100))/100)^2.5))</f>
        <v>692</v>
      </c>
      <c r="L6" s="87">
        <v>5.25</v>
      </c>
      <c r="M6" s="63" t="str">
        <f>IF(L6="","","/")</f>
        <v>/</v>
      </c>
      <c r="N6" s="64">
        <f>IF(L6="","0",INT(136.08157*((100*L6-130)/100)^1.1))</f>
        <v>616</v>
      </c>
      <c r="O6" s="87"/>
      <c r="P6" s="63" t="str">
        <f>IF(O6="","","/")</f>
        <v/>
      </c>
      <c r="Q6" s="64">
        <v>0</v>
      </c>
      <c r="R6" s="88">
        <v>9.4</v>
      </c>
      <c r="S6" s="63" t="str">
        <f>IF(R6="","","/")</f>
        <v>/</v>
      </c>
      <c r="T6" s="64">
        <f>IF(R6="","0",INT(82.491673*((100*R6-178)/100)^0.9))</f>
        <v>513</v>
      </c>
      <c r="U6" s="34" t="e">
        <f>IF(S6="","0",INT(82.491673*((100*S6-178)/100)^0.9))</f>
        <v>#VALUE!</v>
      </c>
    </row>
    <row r="7" ht="12.75">
      <c r="F7" s="24"/>
    </row>
    <row r="8" ht="12.75">
      <c r="F8" s="24"/>
    </row>
    <row r="9" ht="12.75">
      <c r="F9" s="24"/>
    </row>
    <row r="10" ht="12.75">
      <c r="F10" s="24"/>
    </row>
    <row r="11" ht="12.75">
      <c r="F11" s="24"/>
    </row>
    <row r="12" ht="12.75">
      <c r="F12" s="24"/>
    </row>
    <row r="13" ht="12.75">
      <c r="F13" s="24"/>
    </row>
    <row r="14" ht="12.75">
      <c r="F14" s="24"/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zoomScale="90" zoomScaleNormal="90" workbookViewId="0" topLeftCell="A1">
      <selection activeCell="G13" sqref="G13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9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574218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11" t="s">
        <v>14</v>
      </c>
      <c r="J1" s="111"/>
      <c r="K1" s="111"/>
      <c r="L1" s="111"/>
      <c r="M1" s="111"/>
      <c r="N1" s="111"/>
      <c r="O1" s="111"/>
      <c r="P1" s="111"/>
      <c r="Q1" s="111"/>
      <c r="R1" s="21"/>
      <c r="S1" s="21"/>
      <c r="T1" s="21"/>
    </row>
    <row r="2" spans="1:19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/>
      <c r="S3"/>
    </row>
    <row r="4" spans="1:17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13</v>
      </c>
      <c r="P4" s="52" t="s">
        <v>4</v>
      </c>
      <c r="Q4" s="46" t="s">
        <v>3</v>
      </c>
    </row>
    <row r="5" spans="1:17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</row>
    <row r="6" spans="1:21" ht="12.75">
      <c r="A6" s="66">
        <v>1</v>
      </c>
      <c r="B6" s="39" t="s">
        <v>145</v>
      </c>
      <c r="C6" s="39" t="s">
        <v>181</v>
      </c>
      <c r="D6" s="39">
        <v>2015</v>
      </c>
      <c r="E6" s="39" t="s">
        <v>47</v>
      </c>
      <c r="F6" s="36">
        <f aca="true" t="shared" si="0" ref="F6:F16">K6+N6+Q6</f>
        <v>766</v>
      </c>
      <c r="G6" s="40" t="s">
        <v>63</v>
      </c>
      <c r="H6" s="58"/>
      <c r="I6" s="47">
        <v>10.39</v>
      </c>
      <c r="J6" s="37" t="str">
        <f>IF(I6="","","/")</f>
        <v>/</v>
      </c>
      <c r="K6" s="48">
        <f aca="true" t="shared" si="1" ref="K6:K16">IF(I6="","0",INT(6.30895*((1460-(I6*100))/100)^2.5))</f>
        <v>229</v>
      </c>
      <c r="L6" s="47">
        <v>3.13</v>
      </c>
      <c r="M6" s="37" t="str">
        <f aca="true" t="shared" si="2" ref="M6:M15">IF(L6="","","/")</f>
        <v>/</v>
      </c>
      <c r="N6" s="48">
        <f aca="true" t="shared" si="3" ref="N6:N16">IF(L6="","0",INT(136.08157*((100*L6-130)/100)^1.1))</f>
        <v>264</v>
      </c>
      <c r="O6" s="57">
        <v>25.11</v>
      </c>
      <c r="P6" s="37" t="str">
        <f aca="true" t="shared" si="4" ref="P6:P15">IF(O6="","","/")</f>
        <v>/</v>
      </c>
      <c r="Q6" s="48">
        <f aca="true" t="shared" si="5" ref="Q6:Q16">IF(O6="","0",INT(19.191528*((100*O6-600)/100)^0.9))</f>
        <v>273</v>
      </c>
      <c r="R6" s="15"/>
      <c r="S6"/>
      <c r="U6" s="15" t="e">
        <f>(6000*#REF!)+(100*#REF!)+#REF!</f>
        <v>#REF!</v>
      </c>
    </row>
    <row r="7" spans="1:21" ht="12.75">
      <c r="A7" s="66">
        <v>2</v>
      </c>
      <c r="B7" s="39" t="s">
        <v>99</v>
      </c>
      <c r="C7" s="39" t="s">
        <v>44</v>
      </c>
      <c r="D7" s="39">
        <v>2015</v>
      </c>
      <c r="E7" s="39" t="s">
        <v>28</v>
      </c>
      <c r="F7" s="36">
        <f t="shared" si="0"/>
        <v>635</v>
      </c>
      <c r="G7" s="40" t="s">
        <v>63</v>
      </c>
      <c r="H7" s="27"/>
      <c r="I7" s="47">
        <v>10.79</v>
      </c>
      <c r="J7" s="37" t="str">
        <f>IF(I7="","","/")</f>
        <v>/</v>
      </c>
      <c r="K7" s="48">
        <f t="shared" si="1"/>
        <v>178</v>
      </c>
      <c r="L7" s="47">
        <v>2.94</v>
      </c>
      <c r="M7" s="37" t="str">
        <f t="shared" si="2"/>
        <v>/</v>
      </c>
      <c r="N7" s="48">
        <f t="shared" si="3"/>
        <v>234</v>
      </c>
      <c r="O7" s="57">
        <v>21.28</v>
      </c>
      <c r="P7" s="37" t="str">
        <f t="shared" si="4"/>
        <v>/</v>
      </c>
      <c r="Q7" s="48">
        <f t="shared" si="5"/>
        <v>223</v>
      </c>
      <c r="R7" s="35"/>
      <c r="S7" s="4"/>
      <c r="T7" s="4"/>
      <c r="U7" s="15" t="e">
        <f>(6000*#REF!)+(100*#REF!)+#REF!</f>
        <v>#REF!</v>
      </c>
    </row>
    <row r="8" spans="1:21" ht="12.75">
      <c r="A8" s="66">
        <v>3</v>
      </c>
      <c r="B8" s="39" t="s">
        <v>49</v>
      </c>
      <c r="C8" s="39" t="s">
        <v>102</v>
      </c>
      <c r="D8" s="39">
        <v>2015</v>
      </c>
      <c r="E8" s="39" t="s">
        <v>31</v>
      </c>
      <c r="F8" s="36">
        <f t="shared" si="0"/>
        <v>595</v>
      </c>
      <c r="G8" s="40" t="s">
        <v>63</v>
      </c>
      <c r="H8" s="27"/>
      <c r="I8" s="47">
        <v>11.21</v>
      </c>
      <c r="J8" s="37" t="str">
        <f>IF(I8="","","/")</f>
        <v>/</v>
      </c>
      <c r="K8" s="48">
        <f t="shared" si="1"/>
        <v>133</v>
      </c>
      <c r="L8" s="47">
        <v>2.97</v>
      </c>
      <c r="M8" s="37" t="str">
        <f t="shared" si="2"/>
        <v>/</v>
      </c>
      <c r="N8" s="48">
        <f t="shared" si="3"/>
        <v>239</v>
      </c>
      <c r="O8" s="57">
        <v>21.26</v>
      </c>
      <c r="P8" s="37" t="str">
        <f t="shared" si="4"/>
        <v>/</v>
      </c>
      <c r="Q8" s="48">
        <f t="shared" si="5"/>
        <v>223</v>
      </c>
      <c r="R8" s="15"/>
      <c r="S8"/>
      <c r="U8" s="15" t="e">
        <f>(6000*#REF!)+(100*#REF!)+#REF!</f>
        <v>#REF!</v>
      </c>
    </row>
    <row r="9" spans="1:21" s="4" customFormat="1" ht="12.75">
      <c r="A9" s="66">
        <v>4</v>
      </c>
      <c r="B9" s="39" t="s">
        <v>184</v>
      </c>
      <c r="C9" s="39" t="s">
        <v>185</v>
      </c>
      <c r="D9" s="39">
        <v>2015</v>
      </c>
      <c r="E9" s="39" t="s">
        <v>183</v>
      </c>
      <c r="F9" s="36">
        <f t="shared" si="0"/>
        <v>572</v>
      </c>
      <c r="G9" s="40" t="s">
        <v>188</v>
      </c>
      <c r="H9" s="27"/>
      <c r="I9" s="47">
        <v>10.75</v>
      </c>
      <c r="J9" s="37"/>
      <c r="K9" s="48">
        <f t="shared" si="1"/>
        <v>183</v>
      </c>
      <c r="L9" s="47">
        <v>2.92</v>
      </c>
      <c r="M9" s="37" t="str">
        <f t="shared" si="2"/>
        <v>/</v>
      </c>
      <c r="N9" s="48">
        <f t="shared" si="3"/>
        <v>231</v>
      </c>
      <c r="O9" s="57">
        <v>16.43</v>
      </c>
      <c r="P9" s="37" t="str">
        <f t="shared" si="4"/>
        <v>/</v>
      </c>
      <c r="Q9" s="48">
        <f t="shared" si="5"/>
        <v>158</v>
      </c>
      <c r="R9" s="35"/>
      <c r="U9" s="15" t="e">
        <f>(6000*#REF!)+(100*#REF!)+#REF!</f>
        <v>#REF!</v>
      </c>
    </row>
    <row r="10" spans="1:21" s="4" customFormat="1" ht="12.75">
      <c r="A10" s="66">
        <v>5</v>
      </c>
      <c r="B10" s="38" t="s">
        <v>97</v>
      </c>
      <c r="C10" s="38" t="s">
        <v>98</v>
      </c>
      <c r="D10" s="38">
        <v>2015</v>
      </c>
      <c r="E10" s="39" t="s">
        <v>25</v>
      </c>
      <c r="F10" s="36">
        <f t="shared" si="0"/>
        <v>528</v>
      </c>
      <c r="G10" s="65" t="s">
        <v>64</v>
      </c>
      <c r="H10" s="58"/>
      <c r="I10" s="47">
        <v>10.87</v>
      </c>
      <c r="J10" s="37" t="str">
        <f aca="true" t="shared" si="6" ref="J10:J15">IF(I10="","","/")</f>
        <v>/</v>
      </c>
      <c r="K10" s="48">
        <f t="shared" si="1"/>
        <v>169</v>
      </c>
      <c r="L10" s="47">
        <v>2.78</v>
      </c>
      <c r="M10" s="37" t="str">
        <f t="shared" si="2"/>
        <v>/</v>
      </c>
      <c r="N10" s="48">
        <f t="shared" si="3"/>
        <v>209</v>
      </c>
      <c r="O10" s="57">
        <v>15.86</v>
      </c>
      <c r="P10" s="37" t="str">
        <f t="shared" si="4"/>
        <v>/</v>
      </c>
      <c r="Q10" s="48">
        <f t="shared" si="5"/>
        <v>150</v>
      </c>
      <c r="U10" s="15" t="e">
        <f>(6000*#REF!)+(100*#REF!)+#REF!</f>
        <v>#REF!</v>
      </c>
    </row>
    <row r="11" spans="1:21" s="4" customFormat="1" ht="12.75">
      <c r="A11" s="66">
        <v>6</v>
      </c>
      <c r="B11" s="39" t="s">
        <v>93</v>
      </c>
      <c r="C11" s="39" t="s">
        <v>94</v>
      </c>
      <c r="D11" s="39">
        <v>2015</v>
      </c>
      <c r="E11" s="39" t="s">
        <v>95</v>
      </c>
      <c r="F11" s="36">
        <f t="shared" si="0"/>
        <v>449</v>
      </c>
      <c r="G11" s="40" t="s">
        <v>64</v>
      </c>
      <c r="H11" s="58"/>
      <c r="I11" s="47">
        <v>11.53</v>
      </c>
      <c r="J11" s="37" t="str">
        <f t="shared" si="6"/>
        <v>/</v>
      </c>
      <c r="K11" s="48">
        <f t="shared" si="1"/>
        <v>104</v>
      </c>
      <c r="L11" s="47">
        <v>2.3</v>
      </c>
      <c r="M11" s="37" t="str">
        <f t="shared" si="2"/>
        <v>/</v>
      </c>
      <c r="N11" s="48">
        <f t="shared" si="3"/>
        <v>136</v>
      </c>
      <c r="O11" s="57">
        <v>20.23</v>
      </c>
      <c r="P11" s="37" t="str">
        <f t="shared" si="4"/>
        <v>/</v>
      </c>
      <c r="Q11" s="48">
        <f t="shared" si="5"/>
        <v>209</v>
      </c>
      <c r="R11" s="35"/>
      <c r="U11" s="15" t="e">
        <f>(6000*#REF!)+(100*#REF!)+#REF!</f>
        <v>#REF!</v>
      </c>
    </row>
    <row r="12" spans="1:21" s="4" customFormat="1" ht="12.75">
      <c r="A12" s="66">
        <v>7</v>
      </c>
      <c r="B12" s="39" t="s">
        <v>103</v>
      </c>
      <c r="C12" s="39" t="s">
        <v>104</v>
      </c>
      <c r="D12" s="39">
        <v>2015</v>
      </c>
      <c r="E12" s="39" t="s">
        <v>47</v>
      </c>
      <c r="F12" s="36">
        <f t="shared" si="0"/>
        <v>448</v>
      </c>
      <c r="G12" s="40"/>
      <c r="H12" s="27"/>
      <c r="I12" s="47">
        <v>11.55</v>
      </c>
      <c r="J12" s="37" t="str">
        <f t="shared" si="6"/>
        <v>/</v>
      </c>
      <c r="K12" s="48">
        <f t="shared" si="1"/>
        <v>102</v>
      </c>
      <c r="L12" s="47">
        <v>2.46</v>
      </c>
      <c r="M12" s="37" t="str">
        <f t="shared" si="2"/>
        <v>/</v>
      </c>
      <c r="N12" s="48">
        <f t="shared" si="3"/>
        <v>160</v>
      </c>
      <c r="O12" s="57">
        <v>18.48</v>
      </c>
      <c r="P12" s="37" t="str">
        <f t="shared" si="4"/>
        <v>/</v>
      </c>
      <c r="Q12" s="48">
        <f t="shared" si="5"/>
        <v>186</v>
      </c>
      <c r="R12" s="35"/>
      <c r="U12" s="15"/>
    </row>
    <row r="13" spans="1:21" s="4" customFormat="1" ht="12.75">
      <c r="A13" s="66">
        <v>8</v>
      </c>
      <c r="B13" s="39" t="s">
        <v>75</v>
      </c>
      <c r="C13" s="39" t="s">
        <v>42</v>
      </c>
      <c r="D13" s="39">
        <v>2015</v>
      </c>
      <c r="E13" s="39" t="s">
        <v>28</v>
      </c>
      <c r="F13" s="36">
        <f t="shared" si="0"/>
        <v>350</v>
      </c>
      <c r="G13" s="40"/>
      <c r="H13" s="27"/>
      <c r="I13" s="47">
        <v>12.16</v>
      </c>
      <c r="J13" s="37" t="str">
        <f t="shared" si="6"/>
        <v>/</v>
      </c>
      <c r="K13" s="48">
        <f t="shared" si="1"/>
        <v>58</v>
      </c>
      <c r="L13" s="47">
        <v>2.16</v>
      </c>
      <c r="M13" s="37" t="str">
        <f t="shared" si="2"/>
        <v>/</v>
      </c>
      <c r="N13" s="48">
        <f t="shared" si="3"/>
        <v>115</v>
      </c>
      <c r="O13" s="57">
        <v>17.87</v>
      </c>
      <c r="P13" s="37" t="str">
        <f t="shared" si="4"/>
        <v>/</v>
      </c>
      <c r="Q13" s="48">
        <f t="shared" si="5"/>
        <v>177</v>
      </c>
      <c r="R13" s="35"/>
      <c r="S13" s="3"/>
      <c r="T13"/>
      <c r="U13" s="15" t="e">
        <f>(6000*#REF!)+(100*#REF!)+#REF!</f>
        <v>#REF!</v>
      </c>
    </row>
    <row r="14" spans="1:21" s="4" customFormat="1" ht="12.75">
      <c r="A14" s="66">
        <v>9</v>
      </c>
      <c r="B14" s="39" t="s">
        <v>90</v>
      </c>
      <c r="C14" s="39" t="s">
        <v>91</v>
      </c>
      <c r="D14" s="39">
        <v>2015</v>
      </c>
      <c r="E14" s="39" t="s">
        <v>92</v>
      </c>
      <c r="F14" s="36">
        <f t="shared" si="0"/>
        <v>325</v>
      </c>
      <c r="G14" s="40"/>
      <c r="H14" s="25"/>
      <c r="I14" s="47">
        <v>12.69</v>
      </c>
      <c r="J14" s="37" t="str">
        <f t="shared" si="6"/>
        <v>/</v>
      </c>
      <c r="K14" s="48">
        <f t="shared" si="1"/>
        <v>31</v>
      </c>
      <c r="L14" s="47">
        <v>2.26</v>
      </c>
      <c r="M14" s="37" t="str">
        <f t="shared" si="2"/>
        <v>/</v>
      </c>
      <c r="N14" s="48">
        <f t="shared" si="3"/>
        <v>130</v>
      </c>
      <c r="O14" s="57">
        <v>16.91</v>
      </c>
      <c r="P14" s="37" t="str">
        <f t="shared" si="4"/>
        <v>/</v>
      </c>
      <c r="Q14" s="48">
        <f t="shared" si="5"/>
        <v>164</v>
      </c>
      <c r="R14" s="35"/>
      <c r="S14" s="3"/>
      <c r="T14"/>
      <c r="U14" s="15"/>
    </row>
    <row r="15" spans="1:21" s="4" customFormat="1" ht="12.75">
      <c r="A15" s="66">
        <v>10</v>
      </c>
      <c r="B15" s="39" t="s">
        <v>100</v>
      </c>
      <c r="C15" s="39" t="s">
        <v>101</v>
      </c>
      <c r="D15" s="39">
        <v>2015</v>
      </c>
      <c r="E15" s="39" t="s">
        <v>31</v>
      </c>
      <c r="F15" s="36">
        <f t="shared" si="0"/>
        <v>313</v>
      </c>
      <c r="G15" s="40"/>
      <c r="H15" s="27"/>
      <c r="I15" s="47">
        <v>12.36</v>
      </c>
      <c r="J15" s="37" t="str">
        <f t="shared" si="6"/>
        <v>/</v>
      </c>
      <c r="K15" s="48">
        <f t="shared" si="1"/>
        <v>47</v>
      </c>
      <c r="L15" s="47">
        <v>2.14</v>
      </c>
      <c r="M15" s="37" t="str">
        <f t="shared" si="2"/>
        <v>/</v>
      </c>
      <c r="N15" s="48">
        <f t="shared" si="3"/>
        <v>112</v>
      </c>
      <c r="O15" s="57">
        <v>16.18</v>
      </c>
      <c r="P15" s="37" t="str">
        <f t="shared" si="4"/>
        <v>/</v>
      </c>
      <c r="Q15" s="48">
        <f t="shared" si="5"/>
        <v>154</v>
      </c>
      <c r="U15" s="15" t="e">
        <f>(6000*#REF!)+(100*#REF!)+#REF!</f>
        <v>#REF!</v>
      </c>
    </row>
    <row r="16" spans="1:21" s="4" customFormat="1" ht="12.75">
      <c r="A16" s="80">
        <v>11</v>
      </c>
      <c r="B16" s="42" t="s">
        <v>46</v>
      </c>
      <c r="C16" s="42" t="s">
        <v>53</v>
      </c>
      <c r="D16" s="42">
        <v>2015</v>
      </c>
      <c r="E16" s="42" t="s">
        <v>183</v>
      </c>
      <c r="F16" s="81">
        <f t="shared" si="0"/>
        <v>207</v>
      </c>
      <c r="G16" s="86"/>
      <c r="H16" s="27"/>
      <c r="I16" s="87">
        <v>12.72</v>
      </c>
      <c r="J16" s="63"/>
      <c r="K16" s="64">
        <f t="shared" si="1"/>
        <v>30</v>
      </c>
      <c r="L16" s="87">
        <v>2.17</v>
      </c>
      <c r="M16" s="63"/>
      <c r="N16" s="64">
        <f t="shared" si="3"/>
        <v>116</v>
      </c>
      <c r="O16" s="88">
        <v>9.66</v>
      </c>
      <c r="P16" s="63"/>
      <c r="Q16" s="64">
        <f t="shared" si="5"/>
        <v>61</v>
      </c>
      <c r="U16" s="15" t="e">
        <f>(6000*#REF!)+(100*#REF!)+#REF!</f>
        <v>#REF!</v>
      </c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</sheetData>
  <mergeCells count="2">
    <mergeCell ref="I3:Q3"/>
    <mergeCell ref="I1:Q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3"/>
  <sheetViews>
    <sheetView workbookViewId="0" topLeftCell="A3">
      <selection activeCell="B20" sqref="B20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9.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574218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11" t="s">
        <v>15</v>
      </c>
      <c r="J1" s="111"/>
      <c r="K1" s="111"/>
      <c r="L1" s="111"/>
      <c r="M1" s="111"/>
      <c r="N1" s="111"/>
      <c r="O1" s="111"/>
      <c r="P1" s="111"/>
      <c r="Q1" s="111"/>
      <c r="R1" s="21"/>
      <c r="S1" s="21"/>
      <c r="T1" s="21"/>
    </row>
    <row r="2" spans="1:19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/>
      <c r="S3"/>
    </row>
    <row r="4" spans="1:17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13</v>
      </c>
      <c r="P4" s="52" t="s">
        <v>4</v>
      </c>
      <c r="Q4" s="46" t="s">
        <v>3</v>
      </c>
    </row>
    <row r="5" spans="1:17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</row>
    <row r="6" spans="1:21" ht="12.75">
      <c r="A6" s="66">
        <v>1</v>
      </c>
      <c r="B6" s="39" t="s">
        <v>175</v>
      </c>
      <c r="C6" s="39" t="s">
        <v>176</v>
      </c>
      <c r="D6" s="39">
        <v>2014</v>
      </c>
      <c r="E6" s="39" t="s">
        <v>95</v>
      </c>
      <c r="F6" s="36">
        <f aca="true" t="shared" si="0" ref="F6:F20">K6+N6+Q6</f>
        <v>828</v>
      </c>
      <c r="G6" s="106" t="s">
        <v>63</v>
      </c>
      <c r="H6" s="62"/>
      <c r="I6" s="49">
        <v>10.54</v>
      </c>
      <c r="J6" s="37" t="str">
        <f aca="true" t="shared" si="1" ref="J6:J20">IF(I6="","","/")</f>
        <v>/</v>
      </c>
      <c r="K6" s="48">
        <f aca="true" t="shared" si="2" ref="K6:K20">IF(I6="","0",INT(6.30895*((1460-(I6*100))/100)^2.5))</f>
        <v>209</v>
      </c>
      <c r="L6" s="53">
        <v>3.18</v>
      </c>
      <c r="M6" s="37" t="str">
        <f aca="true" t="shared" si="3" ref="M6:M20">IF(L6="","","/")</f>
        <v>/</v>
      </c>
      <c r="N6" s="48">
        <f aca="true" t="shared" si="4" ref="N6:N20">IF(L6="","0",INT(136.08157*((100*L6-130)/100)^1.1))</f>
        <v>272</v>
      </c>
      <c r="O6" s="53">
        <v>30.97</v>
      </c>
      <c r="P6" s="37" t="str">
        <f aca="true" t="shared" si="5" ref="P6:P20">IF(O6="","","/")</f>
        <v>/</v>
      </c>
      <c r="Q6" s="48">
        <f aca="true" t="shared" si="6" ref="Q6:Q20">IF(O6="","0",INT(19.191528*((100*O6-600)/100)^0.9))</f>
        <v>347</v>
      </c>
      <c r="R6" s="15"/>
      <c r="S6"/>
      <c r="U6" s="15" t="e">
        <f>(6000*#REF!)+(100*#REF!)+#REF!</f>
        <v>#REF!</v>
      </c>
    </row>
    <row r="7" spans="1:21" s="4" customFormat="1" ht="12.75">
      <c r="A7" s="66">
        <v>2</v>
      </c>
      <c r="B7" s="39" t="s">
        <v>110</v>
      </c>
      <c r="C7" s="39" t="s">
        <v>111</v>
      </c>
      <c r="D7" s="39">
        <v>2014</v>
      </c>
      <c r="E7" s="39" t="s">
        <v>92</v>
      </c>
      <c r="F7" s="36">
        <f t="shared" si="0"/>
        <v>814</v>
      </c>
      <c r="G7" s="65" t="s">
        <v>63</v>
      </c>
      <c r="H7" s="58"/>
      <c r="I7" s="47">
        <v>10.39</v>
      </c>
      <c r="J7" s="37" t="str">
        <f t="shared" si="1"/>
        <v>/</v>
      </c>
      <c r="K7" s="48">
        <f t="shared" si="2"/>
        <v>229</v>
      </c>
      <c r="L7" s="47">
        <v>3.18</v>
      </c>
      <c r="M7" s="37" t="str">
        <f t="shared" si="3"/>
        <v>/</v>
      </c>
      <c r="N7" s="48">
        <f t="shared" si="4"/>
        <v>272</v>
      </c>
      <c r="O7" s="57">
        <v>28.27</v>
      </c>
      <c r="P7" s="37" t="str">
        <f t="shared" si="5"/>
        <v>/</v>
      </c>
      <c r="Q7" s="48">
        <f t="shared" si="6"/>
        <v>313</v>
      </c>
      <c r="R7" s="35"/>
      <c r="U7" s="15" t="e">
        <f>(6000*#REF!)+(100*#REF!)+#REF!</f>
        <v>#REF!</v>
      </c>
    </row>
    <row r="8" spans="1:21" s="4" customFormat="1" ht="12.75">
      <c r="A8" s="66">
        <v>3</v>
      </c>
      <c r="B8" s="39" t="s">
        <v>114</v>
      </c>
      <c r="C8" s="39" t="s">
        <v>115</v>
      </c>
      <c r="D8" s="39">
        <v>2014</v>
      </c>
      <c r="E8" s="39" t="s">
        <v>95</v>
      </c>
      <c r="F8" s="36">
        <f t="shared" si="0"/>
        <v>724</v>
      </c>
      <c r="G8" s="40" t="s">
        <v>63</v>
      </c>
      <c r="H8" s="27"/>
      <c r="I8" s="47">
        <v>10.33</v>
      </c>
      <c r="J8" s="37" t="str">
        <f t="shared" si="1"/>
        <v>/</v>
      </c>
      <c r="K8" s="48">
        <f t="shared" si="2"/>
        <v>237</v>
      </c>
      <c r="L8" s="47">
        <v>3.17</v>
      </c>
      <c r="M8" s="37" t="str">
        <f t="shared" si="3"/>
        <v>/</v>
      </c>
      <c r="N8" s="48">
        <f t="shared" si="4"/>
        <v>270</v>
      </c>
      <c r="O8" s="57">
        <v>20.82</v>
      </c>
      <c r="P8" s="37" t="str">
        <f t="shared" si="5"/>
        <v>/</v>
      </c>
      <c r="Q8" s="48">
        <f t="shared" si="6"/>
        <v>217</v>
      </c>
      <c r="R8" s="35"/>
      <c r="S8" s="3"/>
      <c r="T8"/>
      <c r="U8" s="15" t="e">
        <f>(6000*#REF!)+(100*#REF!)+#REF!</f>
        <v>#REF!</v>
      </c>
    </row>
    <row r="9" spans="1:21" s="4" customFormat="1" ht="12.75">
      <c r="A9" s="66">
        <v>4</v>
      </c>
      <c r="B9" s="38" t="s">
        <v>117</v>
      </c>
      <c r="C9" s="38" t="s">
        <v>69</v>
      </c>
      <c r="D9" s="38">
        <v>2014</v>
      </c>
      <c r="E9" s="39" t="s">
        <v>25</v>
      </c>
      <c r="F9" s="36">
        <f t="shared" si="0"/>
        <v>717</v>
      </c>
      <c r="G9" s="106" t="s">
        <v>187</v>
      </c>
      <c r="H9" s="62"/>
      <c r="I9" s="49">
        <v>10.65</v>
      </c>
      <c r="J9" s="37" t="str">
        <f t="shared" si="1"/>
        <v>/</v>
      </c>
      <c r="K9" s="48">
        <f t="shared" si="2"/>
        <v>195</v>
      </c>
      <c r="L9" s="53">
        <v>3.06</v>
      </c>
      <c r="M9" s="37" t="str">
        <f t="shared" si="3"/>
        <v>/</v>
      </c>
      <c r="N9" s="48">
        <f t="shared" si="4"/>
        <v>253</v>
      </c>
      <c r="O9" s="53">
        <v>24.81</v>
      </c>
      <c r="P9" s="37" t="str">
        <f t="shared" si="5"/>
        <v>/</v>
      </c>
      <c r="Q9" s="48">
        <f t="shared" si="6"/>
        <v>269</v>
      </c>
      <c r="U9" s="15" t="e">
        <f>(6000*#REF!)+(100*#REF!)+#REF!</f>
        <v>#REF!</v>
      </c>
    </row>
    <row r="10" spans="1:21" s="4" customFormat="1" ht="12.75">
      <c r="A10" s="66">
        <v>5</v>
      </c>
      <c r="B10" s="39" t="s">
        <v>123</v>
      </c>
      <c r="C10" s="39" t="s">
        <v>124</v>
      </c>
      <c r="D10" s="39">
        <v>2014</v>
      </c>
      <c r="E10" s="39" t="s">
        <v>47</v>
      </c>
      <c r="F10" s="36">
        <f t="shared" si="0"/>
        <v>659</v>
      </c>
      <c r="G10" s="106" t="s">
        <v>187</v>
      </c>
      <c r="H10" s="62"/>
      <c r="I10" s="49">
        <v>10.83</v>
      </c>
      <c r="J10" s="37" t="str">
        <f t="shared" si="1"/>
        <v>/</v>
      </c>
      <c r="K10" s="48">
        <f t="shared" si="2"/>
        <v>174</v>
      </c>
      <c r="L10" s="53">
        <v>2.96</v>
      </c>
      <c r="M10" s="37" t="str">
        <f t="shared" si="3"/>
        <v>/</v>
      </c>
      <c r="N10" s="48">
        <f t="shared" si="4"/>
        <v>237</v>
      </c>
      <c r="O10" s="53">
        <v>23.18</v>
      </c>
      <c r="P10" s="37" t="str">
        <f t="shared" si="5"/>
        <v>/</v>
      </c>
      <c r="Q10" s="48">
        <f t="shared" si="6"/>
        <v>248</v>
      </c>
      <c r="R10" s="3"/>
      <c r="S10" s="3"/>
      <c r="T10"/>
      <c r="U10" s="15" t="e">
        <f>(6000*#REF!)+(100*#REF!)+#REF!</f>
        <v>#REF!</v>
      </c>
    </row>
    <row r="11" spans="1:21" s="4" customFormat="1" ht="12.75">
      <c r="A11" s="66">
        <v>6</v>
      </c>
      <c r="B11" s="39" t="s">
        <v>120</v>
      </c>
      <c r="C11" s="39" t="s">
        <v>76</v>
      </c>
      <c r="D11" s="39">
        <v>2014</v>
      </c>
      <c r="E11" s="39" t="s">
        <v>28</v>
      </c>
      <c r="F11" s="36">
        <f t="shared" si="0"/>
        <v>645</v>
      </c>
      <c r="G11" s="106" t="s">
        <v>64</v>
      </c>
      <c r="H11" s="62"/>
      <c r="I11" s="49">
        <v>10.83</v>
      </c>
      <c r="J11" s="37" t="str">
        <f t="shared" si="1"/>
        <v>/</v>
      </c>
      <c r="K11" s="48">
        <f t="shared" si="2"/>
        <v>174</v>
      </c>
      <c r="L11" s="105">
        <v>2.8</v>
      </c>
      <c r="M11" s="37" t="str">
        <f t="shared" si="3"/>
        <v>/</v>
      </c>
      <c r="N11" s="48">
        <f t="shared" si="4"/>
        <v>212</v>
      </c>
      <c r="O11" s="53">
        <v>24.09</v>
      </c>
      <c r="P11" s="37" t="str">
        <f t="shared" si="5"/>
        <v>/</v>
      </c>
      <c r="Q11" s="48">
        <f t="shared" si="6"/>
        <v>259</v>
      </c>
      <c r="R11"/>
      <c r="S11"/>
      <c r="T11"/>
      <c r="U11" s="15" t="e">
        <f>(6000*#REF!)+(100*#REF!)+#REF!</f>
        <v>#REF!</v>
      </c>
    </row>
    <row r="12" spans="1:21" s="4" customFormat="1" ht="12.75">
      <c r="A12" s="66">
        <v>7</v>
      </c>
      <c r="B12" s="39" t="s">
        <v>121</v>
      </c>
      <c r="C12" s="39" t="s">
        <v>122</v>
      </c>
      <c r="D12" s="39">
        <v>2014</v>
      </c>
      <c r="E12" s="39" t="s">
        <v>37</v>
      </c>
      <c r="F12" s="36">
        <f t="shared" si="0"/>
        <v>605</v>
      </c>
      <c r="G12" s="41"/>
      <c r="H12" s="62"/>
      <c r="I12" s="49">
        <v>10.77</v>
      </c>
      <c r="J12" s="37" t="str">
        <f t="shared" si="1"/>
        <v>/</v>
      </c>
      <c r="K12" s="48">
        <f t="shared" si="2"/>
        <v>181</v>
      </c>
      <c r="L12" s="53">
        <v>2.73</v>
      </c>
      <c r="M12" s="37" t="str">
        <f t="shared" si="3"/>
        <v>/</v>
      </c>
      <c r="N12" s="48">
        <f t="shared" si="4"/>
        <v>201</v>
      </c>
      <c r="O12" s="53">
        <v>21.33</v>
      </c>
      <c r="P12" s="37" t="str">
        <f t="shared" si="5"/>
        <v>/</v>
      </c>
      <c r="Q12" s="48">
        <f t="shared" si="6"/>
        <v>223</v>
      </c>
      <c r="R12" s="3"/>
      <c r="S12" s="3"/>
      <c r="T12"/>
      <c r="U12" s="15" t="e">
        <f>(6000*#REF!)+(100*#REF!)+#REF!</f>
        <v>#REF!</v>
      </c>
    </row>
    <row r="13" spans="1:17" ht="12.75">
      <c r="A13" s="66">
        <v>8</v>
      </c>
      <c r="B13" s="38" t="s">
        <v>118</v>
      </c>
      <c r="C13" s="38" t="s">
        <v>119</v>
      </c>
      <c r="D13" s="38">
        <v>2014</v>
      </c>
      <c r="E13" s="39" t="s">
        <v>25</v>
      </c>
      <c r="F13" s="36">
        <f t="shared" si="0"/>
        <v>604</v>
      </c>
      <c r="G13" s="41"/>
      <c r="H13" s="62"/>
      <c r="I13" s="49">
        <v>10.52</v>
      </c>
      <c r="J13" s="37" t="str">
        <f t="shared" si="1"/>
        <v>/</v>
      </c>
      <c r="K13" s="48">
        <f t="shared" si="2"/>
        <v>212</v>
      </c>
      <c r="L13" s="53">
        <v>3.11</v>
      </c>
      <c r="M13" s="37" t="str">
        <f t="shared" si="3"/>
        <v>/</v>
      </c>
      <c r="N13" s="48">
        <f t="shared" si="4"/>
        <v>261</v>
      </c>
      <c r="O13" s="53">
        <v>14.51</v>
      </c>
      <c r="P13" s="37" t="str">
        <f t="shared" si="5"/>
        <v>/</v>
      </c>
      <c r="Q13" s="48">
        <f t="shared" si="6"/>
        <v>131</v>
      </c>
    </row>
    <row r="14" spans="1:17" ht="12.75">
      <c r="A14" s="66">
        <v>9</v>
      </c>
      <c r="B14" s="39" t="s">
        <v>105</v>
      </c>
      <c r="C14" s="39" t="s">
        <v>106</v>
      </c>
      <c r="D14" s="39">
        <v>2014</v>
      </c>
      <c r="E14" s="39" t="s">
        <v>92</v>
      </c>
      <c r="F14" s="36">
        <f t="shared" si="0"/>
        <v>566</v>
      </c>
      <c r="G14" s="40"/>
      <c r="H14" s="58"/>
      <c r="I14" s="47">
        <v>11.62</v>
      </c>
      <c r="J14" s="37" t="str">
        <f t="shared" si="1"/>
        <v>/</v>
      </c>
      <c r="K14" s="48">
        <f t="shared" si="2"/>
        <v>96</v>
      </c>
      <c r="L14" s="47">
        <v>2.83</v>
      </c>
      <c r="M14" s="37" t="str">
        <f t="shared" si="3"/>
        <v>/</v>
      </c>
      <c r="N14" s="48">
        <f t="shared" si="4"/>
        <v>217</v>
      </c>
      <c r="O14" s="57">
        <v>23.63</v>
      </c>
      <c r="P14" s="37" t="str">
        <f t="shared" si="5"/>
        <v>/</v>
      </c>
      <c r="Q14" s="48">
        <f t="shared" si="6"/>
        <v>253</v>
      </c>
    </row>
    <row r="15" spans="1:17" ht="12.75">
      <c r="A15" s="66">
        <v>10</v>
      </c>
      <c r="B15" s="38" t="s">
        <v>26</v>
      </c>
      <c r="C15" s="38" t="s">
        <v>27</v>
      </c>
      <c r="D15" s="38">
        <v>2014</v>
      </c>
      <c r="E15" s="39" t="s">
        <v>25</v>
      </c>
      <c r="F15" s="36">
        <f t="shared" si="0"/>
        <v>540</v>
      </c>
      <c r="G15" s="41"/>
      <c r="H15" s="62"/>
      <c r="I15" s="49">
        <v>11.82</v>
      </c>
      <c r="J15" s="37" t="str">
        <f t="shared" si="1"/>
        <v>/</v>
      </c>
      <c r="K15" s="48">
        <f t="shared" si="2"/>
        <v>81</v>
      </c>
      <c r="L15" s="53">
        <v>2.63</v>
      </c>
      <c r="M15" s="37" t="str">
        <f t="shared" si="3"/>
        <v>/</v>
      </c>
      <c r="N15" s="48">
        <f t="shared" si="4"/>
        <v>186</v>
      </c>
      <c r="O15" s="53">
        <v>25.18</v>
      </c>
      <c r="P15" s="37" t="str">
        <f t="shared" si="5"/>
        <v>/</v>
      </c>
      <c r="Q15" s="48">
        <f t="shared" si="6"/>
        <v>273</v>
      </c>
    </row>
    <row r="16" spans="1:17" ht="12.75">
      <c r="A16" s="66">
        <v>11</v>
      </c>
      <c r="B16" s="39" t="s">
        <v>46</v>
      </c>
      <c r="C16" s="39" t="s">
        <v>85</v>
      </c>
      <c r="D16" s="39">
        <v>2014</v>
      </c>
      <c r="E16" s="39" t="s">
        <v>37</v>
      </c>
      <c r="F16" s="36">
        <f t="shared" si="0"/>
        <v>527</v>
      </c>
      <c r="G16" s="41"/>
      <c r="H16" s="62"/>
      <c r="I16" s="49">
        <v>11.52</v>
      </c>
      <c r="J16" s="37" t="str">
        <f t="shared" si="1"/>
        <v>/</v>
      </c>
      <c r="K16" s="48">
        <f t="shared" si="2"/>
        <v>105</v>
      </c>
      <c r="L16" s="53">
        <v>2.59</v>
      </c>
      <c r="M16" s="37" t="str">
        <f t="shared" si="3"/>
        <v>/</v>
      </c>
      <c r="N16" s="48">
        <f t="shared" si="4"/>
        <v>180</v>
      </c>
      <c r="O16" s="53">
        <v>22.75</v>
      </c>
      <c r="P16" s="37" t="str">
        <f t="shared" si="5"/>
        <v>/</v>
      </c>
      <c r="Q16" s="48">
        <f t="shared" si="6"/>
        <v>242</v>
      </c>
    </row>
    <row r="17" spans="1:17" ht="12.75">
      <c r="A17" s="66">
        <v>12</v>
      </c>
      <c r="B17" s="38" t="s">
        <v>66</v>
      </c>
      <c r="C17" s="38" t="s">
        <v>116</v>
      </c>
      <c r="D17" s="38">
        <v>2014</v>
      </c>
      <c r="E17" s="39" t="s">
        <v>25</v>
      </c>
      <c r="F17" s="36">
        <f t="shared" si="0"/>
        <v>458</v>
      </c>
      <c r="G17" s="40"/>
      <c r="H17" s="58"/>
      <c r="I17" s="47">
        <v>11.4</v>
      </c>
      <c r="J17" s="37" t="str">
        <f t="shared" si="1"/>
        <v>/</v>
      </c>
      <c r="K17" s="48">
        <f t="shared" si="2"/>
        <v>115</v>
      </c>
      <c r="L17" s="47">
        <v>2.71</v>
      </c>
      <c r="M17" s="37" t="str">
        <f t="shared" si="3"/>
        <v>/</v>
      </c>
      <c r="N17" s="48">
        <f t="shared" si="4"/>
        <v>198</v>
      </c>
      <c r="O17" s="57">
        <v>15.5</v>
      </c>
      <c r="P17" s="37" t="str">
        <f t="shared" si="5"/>
        <v>/</v>
      </c>
      <c r="Q17" s="48">
        <f t="shared" si="6"/>
        <v>145</v>
      </c>
    </row>
    <row r="18" spans="1:17" ht="12.75">
      <c r="A18" s="66">
        <v>13</v>
      </c>
      <c r="B18" s="39" t="s">
        <v>107</v>
      </c>
      <c r="C18" s="39" t="s">
        <v>39</v>
      </c>
      <c r="D18" s="39">
        <v>2014</v>
      </c>
      <c r="E18" s="39" t="s">
        <v>92</v>
      </c>
      <c r="F18" s="36">
        <f t="shared" si="0"/>
        <v>450</v>
      </c>
      <c r="G18" s="40"/>
      <c r="H18" s="25"/>
      <c r="I18" s="47">
        <v>12.25</v>
      </c>
      <c r="J18" s="37" t="str">
        <f t="shared" si="1"/>
        <v>/</v>
      </c>
      <c r="K18" s="48">
        <f t="shared" si="2"/>
        <v>53</v>
      </c>
      <c r="L18" s="47">
        <v>2.55</v>
      </c>
      <c r="M18" s="37" t="str">
        <f t="shared" si="3"/>
        <v>/</v>
      </c>
      <c r="N18" s="48">
        <f t="shared" si="4"/>
        <v>173</v>
      </c>
      <c r="O18" s="57">
        <v>21.38</v>
      </c>
      <c r="P18" s="37" t="str">
        <f t="shared" si="5"/>
        <v>/</v>
      </c>
      <c r="Q18" s="48">
        <f t="shared" si="6"/>
        <v>224</v>
      </c>
    </row>
    <row r="19" spans="1:17" ht="12.75">
      <c r="A19" s="66">
        <v>14</v>
      </c>
      <c r="B19" s="39" t="s">
        <v>108</v>
      </c>
      <c r="C19" s="39" t="s">
        <v>109</v>
      </c>
      <c r="D19" s="39">
        <v>2014</v>
      </c>
      <c r="E19" s="39" t="s">
        <v>92</v>
      </c>
      <c r="F19" s="36">
        <f t="shared" si="0"/>
        <v>370</v>
      </c>
      <c r="G19" s="40"/>
      <c r="H19" s="27"/>
      <c r="I19" s="47">
        <v>12.42</v>
      </c>
      <c r="J19" s="37" t="str">
        <f t="shared" si="1"/>
        <v>/</v>
      </c>
      <c r="K19" s="48">
        <f t="shared" si="2"/>
        <v>44</v>
      </c>
      <c r="L19" s="47">
        <v>2.36</v>
      </c>
      <c r="M19" s="37" t="str">
        <f t="shared" si="3"/>
        <v>/</v>
      </c>
      <c r="N19" s="48">
        <f t="shared" si="4"/>
        <v>145</v>
      </c>
      <c r="O19" s="57">
        <v>18.13</v>
      </c>
      <c r="P19" s="37" t="str">
        <f t="shared" si="5"/>
        <v>/</v>
      </c>
      <c r="Q19" s="48">
        <f t="shared" si="6"/>
        <v>181</v>
      </c>
    </row>
    <row r="20" spans="1:17" ht="12.75">
      <c r="A20" s="80">
        <v>14</v>
      </c>
      <c r="B20" s="42" t="s">
        <v>112</v>
      </c>
      <c r="C20" s="42" t="s">
        <v>113</v>
      </c>
      <c r="D20" s="42">
        <v>2014</v>
      </c>
      <c r="E20" s="42" t="s">
        <v>95</v>
      </c>
      <c r="F20" s="81">
        <f t="shared" si="0"/>
        <v>370</v>
      </c>
      <c r="G20" s="108"/>
      <c r="H20" s="25"/>
      <c r="I20" s="87">
        <v>11.38</v>
      </c>
      <c r="J20" s="63" t="str">
        <f t="shared" si="1"/>
        <v>/</v>
      </c>
      <c r="K20" s="64">
        <f t="shared" si="2"/>
        <v>117</v>
      </c>
      <c r="L20" s="87">
        <v>2.14</v>
      </c>
      <c r="M20" s="63" t="str">
        <f t="shared" si="3"/>
        <v>/</v>
      </c>
      <c r="N20" s="64">
        <f t="shared" si="4"/>
        <v>112</v>
      </c>
      <c r="O20" s="88">
        <v>15.19</v>
      </c>
      <c r="P20" s="63" t="str">
        <f t="shared" si="5"/>
        <v>/</v>
      </c>
      <c r="Q20" s="64">
        <f t="shared" si="6"/>
        <v>141</v>
      </c>
    </row>
    <row r="21" ht="12.75">
      <c r="F21" s="24"/>
    </row>
    <row r="22" ht="12.75">
      <c r="F22" s="24"/>
    </row>
    <row r="23" ht="12.75">
      <c r="F23" s="24"/>
    </row>
  </sheetData>
  <mergeCells count="2">
    <mergeCell ref="I1:Q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6"/>
  <sheetViews>
    <sheetView workbookViewId="0" topLeftCell="A3">
      <selection activeCell="G13" sqref="G13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5.421875" style="6" customWidth="1"/>
    <col min="4" max="4" width="6.421875" style="5" customWidth="1"/>
    <col min="5" max="5" width="19.8515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11" t="s">
        <v>18</v>
      </c>
      <c r="P1" s="111"/>
      <c r="Q1" s="111"/>
      <c r="R1" s="111"/>
      <c r="S1" s="111"/>
      <c r="T1" s="111"/>
      <c r="U1" s="111"/>
      <c r="V1" s="111"/>
      <c r="W1" s="111"/>
    </row>
    <row r="2" spans="1:23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 s="89"/>
      <c r="V2" s="89"/>
      <c r="W2" s="89"/>
    </row>
    <row r="3" spans="1:23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89"/>
      <c r="V3" s="89"/>
      <c r="W3" s="89"/>
    </row>
    <row r="4" spans="1:24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13</v>
      </c>
      <c r="S4" s="52" t="s">
        <v>4</v>
      </c>
      <c r="T4" s="46" t="s">
        <v>3</v>
      </c>
      <c r="U4" s="51" t="s">
        <v>10</v>
      </c>
      <c r="V4" s="52" t="s">
        <v>4</v>
      </c>
      <c r="W4" s="46" t="s">
        <v>3</v>
      </c>
      <c r="X4" s="33" t="s">
        <v>3</v>
      </c>
    </row>
    <row r="5" spans="1:24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1"/>
      <c r="V5" s="32"/>
      <c r="W5" s="30"/>
      <c r="X5" s="30"/>
    </row>
    <row r="6" spans="1:24" ht="12.75">
      <c r="A6" s="66">
        <v>1</v>
      </c>
      <c r="B6" s="39" t="s">
        <v>137</v>
      </c>
      <c r="C6" s="39" t="s">
        <v>138</v>
      </c>
      <c r="D6" s="39">
        <v>2013</v>
      </c>
      <c r="E6" s="39" t="s">
        <v>37</v>
      </c>
      <c r="F6" s="36">
        <f aca="true" t="shared" si="0" ref="F6:F20">K6+N6+Q6+T6+W6</f>
        <v>1203</v>
      </c>
      <c r="G6" s="106" t="s">
        <v>63</v>
      </c>
      <c r="H6" s="62"/>
      <c r="I6" s="49">
        <v>9.37</v>
      </c>
      <c r="J6" s="37" t="str">
        <f aca="true" t="shared" si="1" ref="J6:J20">IF(I6="","","/")</f>
        <v>/</v>
      </c>
      <c r="K6" s="48">
        <f aca="true" t="shared" si="2" ref="K6:K20">IF(I6="","0",INT(6.30895*((1460-(I6*100))/100)^2.5))</f>
        <v>394</v>
      </c>
      <c r="L6" s="53">
        <v>3.72</v>
      </c>
      <c r="M6" s="37" t="str">
        <f aca="true" t="shared" si="3" ref="M6:M20">IF(L6="","","/")</f>
        <v>/</v>
      </c>
      <c r="N6" s="48">
        <f aca="true" t="shared" si="4" ref="N6:N20">IF(L6="","0",INT(136.08157*((100*L6-130)/100)^1.1))</f>
        <v>359</v>
      </c>
      <c r="O6" s="53"/>
      <c r="P6" s="37" t="str">
        <f aca="true" t="shared" si="5" ref="P6:P20">IF(O6="","","/")</f>
        <v/>
      </c>
      <c r="Q6" s="48">
        <v>0</v>
      </c>
      <c r="R6" s="53">
        <v>39.34</v>
      </c>
      <c r="S6" s="37" t="str">
        <f aca="true" t="shared" si="6" ref="S6:S20">IF(R6="","","/")</f>
        <v>/</v>
      </c>
      <c r="T6" s="48">
        <f aca="true" t="shared" si="7" ref="T6:T20">IF(R6="","0",INT(19.191528*((100*R6-600)/100)^0.9))</f>
        <v>450</v>
      </c>
      <c r="U6" s="60"/>
      <c r="V6" s="37" t="str">
        <f aca="true" t="shared" si="8" ref="V6:V20">IF(U6="","","/")</f>
        <v/>
      </c>
      <c r="W6" s="48" t="str">
        <f aca="true" t="shared" si="9" ref="W6:W20">IF(U6="","0",INT(82.491673*((100*U6-178)/100)^0.9))</f>
        <v>0</v>
      </c>
      <c r="X6" s="34" t="str">
        <f aca="true" t="shared" si="10" ref="X6:X13">IF(V6="","0",INT(82.491673*((100*V6-178)/100)^0.9))</f>
        <v>0</v>
      </c>
    </row>
    <row r="7" spans="1:24" ht="12.75">
      <c r="A7" s="66">
        <v>2</v>
      </c>
      <c r="B7" s="39" t="s">
        <v>134</v>
      </c>
      <c r="C7" s="39" t="s">
        <v>83</v>
      </c>
      <c r="D7" s="39">
        <v>2013</v>
      </c>
      <c r="E7" s="39" t="s">
        <v>131</v>
      </c>
      <c r="F7" s="36">
        <f t="shared" si="0"/>
        <v>921</v>
      </c>
      <c r="G7" s="40" t="s">
        <v>63</v>
      </c>
      <c r="H7" s="27"/>
      <c r="I7" s="47">
        <v>9.66</v>
      </c>
      <c r="J7" s="37" t="str">
        <f t="shared" si="1"/>
        <v>/</v>
      </c>
      <c r="K7" s="48">
        <f t="shared" si="2"/>
        <v>342</v>
      </c>
      <c r="L7" s="47">
        <v>3.54</v>
      </c>
      <c r="M7" s="37" t="str">
        <f t="shared" si="3"/>
        <v>/</v>
      </c>
      <c r="N7" s="48">
        <f t="shared" si="4"/>
        <v>330</v>
      </c>
      <c r="O7" s="47"/>
      <c r="P7" s="37" t="str">
        <f t="shared" si="5"/>
        <v/>
      </c>
      <c r="Q7" s="48">
        <v>0</v>
      </c>
      <c r="R7" s="57">
        <v>23.28</v>
      </c>
      <c r="S7" s="37" t="str">
        <f t="shared" si="6"/>
        <v>/</v>
      </c>
      <c r="T7" s="48">
        <f t="shared" si="7"/>
        <v>249</v>
      </c>
      <c r="U7" s="57"/>
      <c r="V7" s="37" t="str">
        <f t="shared" si="8"/>
        <v/>
      </c>
      <c r="W7" s="48" t="str">
        <f t="shared" si="9"/>
        <v>0</v>
      </c>
      <c r="X7" s="34" t="str">
        <f t="shared" si="10"/>
        <v>0</v>
      </c>
    </row>
    <row r="8" spans="1:24" s="4" customFormat="1" ht="12.75">
      <c r="A8" s="66">
        <v>3</v>
      </c>
      <c r="B8" s="39" t="s">
        <v>145</v>
      </c>
      <c r="C8" s="39" t="s">
        <v>146</v>
      </c>
      <c r="D8" s="39">
        <v>2013</v>
      </c>
      <c r="E8" s="39" t="s">
        <v>47</v>
      </c>
      <c r="F8" s="36">
        <f t="shared" si="0"/>
        <v>890</v>
      </c>
      <c r="G8" s="106" t="s">
        <v>63</v>
      </c>
      <c r="H8" s="62"/>
      <c r="I8" s="49">
        <v>9.77</v>
      </c>
      <c r="J8" s="37" t="str">
        <f t="shared" si="1"/>
        <v>/</v>
      </c>
      <c r="K8" s="48">
        <f t="shared" si="2"/>
        <v>323</v>
      </c>
      <c r="L8" s="53">
        <v>3.52</v>
      </c>
      <c r="M8" s="37" t="str">
        <f t="shared" si="3"/>
        <v>/</v>
      </c>
      <c r="N8" s="48">
        <f t="shared" si="4"/>
        <v>327</v>
      </c>
      <c r="O8" s="53"/>
      <c r="P8" s="37" t="str">
        <f t="shared" si="5"/>
        <v/>
      </c>
      <c r="Q8" s="48">
        <v>0</v>
      </c>
      <c r="R8" s="53">
        <v>22.57</v>
      </c>
      <c r="S8" s="37" t="str">
        <f t="shared" si="6"/>
        <v>/</v>
      </c>
      <c r="T8" s="48">
        <f t="shared" si="7"/>
        <v>240</v>
      </c>
      <c r="U8" s="60"/>
      <c r="V8" s="37" t="str">
        <f t="shared" si="8"/>
        <v/>
      </c>
      <c r="W8" s="48" t="str">
        <f t="shared" si="9"/>
        <v>0</v>
      </c>
      <c r="X8" s="34" t="str">
        <f t="shared" si="10"/>
        <v>0</v>
      </c>
    </row>
    <row r="9" spans="1:24" s="4" customFormat="1" ht="12.75">
      <c r="A9" s="66">
        <v>4</v>
      </c>
      <c r="B9" s="39" t="s">
        <v>125</v>
      </c>
      <c r="C9" s="39" t="s">
        <v>126</v>
      </c>
      <c r="D9" s="39">
        <v>2013</v>
      </c>
      <c r="E9" s="39" t="s">
        <v>95</v>
      </c>
      <c r="F9" s="36">
        <f t="shared" si="0"/>
        <v>867</v>
      </c>
      <c r="G9" s="40" t="s">
        <v>187</v>
      </c>
      <c r="H9" s="27"/>
      <c r="I9" s="47">
        <v>10.25</v>
      </c>
      <c r="J9" s="37" t="str">
        <f t="shared" si="1"/>
        <v>/</v>
      </c>
      <c r="K9" s="48">
        <f t="shared" si="2"/>
        <v>248</v>
      </c>
      <c r="L9" s="47">
        <v>3.38</v>
      </c>
      <c r="M9" s="37" t="str">
        <f t="shared" si="3"/>
        <v>/</v>
      </c>
      <c r="N9" s="48">
        <f t="shared" si="4"/>
        <v>304</v>
      </c>
      <c r="O9" s="47"/>
      <c r="P9" s="37" t="str">
        <f t="shared" si="5"/>
        <v/>
      </c>
      <c r="Q9" s="48">
        <v>0</v>
      </c>
      <c r="R9" s="57">
        <v>28.45</v>
      </c>
      <c r="S9" s="37" t="str">
        <f t="shared" si="6"/>
        <v>/</v>
      </c>
      <c r="T9" s="48">
        <f t="shared" si="7"/>
        <v>315</v>
      </c>
      <c r="U9" s="57"/>
      <c r="V9" s="37" t="str">
        <f t="shared" si="8"/>
        <v/>
      </c>
      <c r="W9" s="48" t="str">
        <f t="shared" si="9"/>
        <v>0</v>
      </c>
      <c r="X9" s="34" t="str">
        <f t="shared" si="10"/>
        <v>0</v>
      </c>
    </row>
    <row r="10" spans="1:24" s="4" customFormat="1" ht="12.75">
      <c r="A10" s="66">
        <v>5</v>
      </c>
      <c r="B10" s="39" t="s">
        <v>127</v>
      </c>
      <c r="C10" s="39" t="s">
        <v>128</v>
      </c>
      <c r="D10" s="39">
        <v>2013</v>
      </c>
      <c r="E10" s="39" t="s">
        <v>95</v>
      </c>
      <c r="F10" s="36">
        <f t="shared" si="0"/>
        <v>783</v>
      </c>
      <c r="G10" s="40" t="s">
        <v>64</v>
      </c>
      <c r="H10" s="27"/>
      <c r="I10" s="47">
        <v>10.1</v>
      </c>
      <c r="J10" s="37" t="str">
        <f t="shared" si="1"/>
        <v>/</v>
      </c>
      <c r="K10" s="48">
        <f t="shared" si="2"/>
        <v>271</v>
      </c>
      <c r="L10" s="47">
        <v>3.28</v>
      </c>
      <c r="M10" s="37" t="str">
        <f t="shared" si="3"/>
        <v>/</v>
      </c>
      <c r="N10" s="48">
        <f t="shared" si="4"/>
        <v>288</v>
      </c>
      <c r="O10" s="47"/>
      <c r="P10" s="37" t="str">
        <f t="shared" si="5"/>
        <v/>
      </c>
      <c r="Q10" s="48">
        <v>0</v>
      </c>
      <c r="R10" s="57">
        <v>21.39</v>
      </c>
      <c r="S10" s="37" t="str">
        <f t="shared" si="6"/>
        <v>/</v>
      </c>
      <c r="T10" s="48">
        <f t="shared" si="7"/>
        <v>224</v>
      </c>
      <c r="U10" s="57"/>
      <c r="V10" s="37" t="str">
        <f t="shared" si="8"/>
        <v/>
      </c>
      <c r="W10" s="48" t="str">
        <f t="shared" si="9"/>
        <v>0</v>
      </c>
      <c r="X10" s="34" t="str">
        <f t="shared" si="10"/>
        <v>0</v>
      </c>
    </row>
    <row r="11" spans="1:24" s="4" customFormat="1" ht="12.75">
      <c r="A11" s="66">
        <v>6</v>
      </c>
      <c r="B11" s="39" t="s">
        <v>133</v>
      </c>
      <c r="C11" s="39" t="s">
        <v>44</v>
      </c>
      <c r="D11" s="39">
        <v>2013</v>
      </c>
      <c r="E11" s="39" t="s">
        <v>131</v>
      </c>
      <c r="F11" s="36">
        <f t="shared" si="0"/>
        <v>775</v>
      </c>
      <c r="G11" s="40" t="s">
        <v>64</v>
      </c>
      <c r="H11" s="27"/>
      <c r="I11" s="47">
        <v>10.83</v>
      </c>
      <c r="J11" s="37" t="str">
        <f t="shared" si="1"/>
        <v>/</v>
      </c>
      <c r="K11" s="48">
        <f t="shared" si="2"/>
        <v>174</v>
      </c>
      <c r="L11" s="47">
        <v>3.3</v>
      </c>
      <c r="M11" s="37" t="str">
        <f t="shared" si="3"/>
        <v>/</v>
      </c>
      <c r="N11" s="48">
        <f t="shared" si="4"/>
        <v>291</v>
      </c>
      <c r="O11" s="47"/>
      <c r="P11" s="37" t="str">
        <f t="shared" si="5"/>
        <v/>
      </c>
      <c r="Q11" s="48">
        <v>0</v>
      </c>
      <c r="R11" s="57">
        <v>28.05</v>
      </c>
      <c r="S11" s="37" t="str">
        <f t="shared" si="6"/>
        <v>/</v>
      </c>
      <c r="T11" s="48">
        <f t="shared" si="7"/>
        <v>310</v>
      </c>
      <c r="U11" s="57"/>
      <c r="V11" s="37" t="str">
        <f t="shared" si="8"/>
        <v/>
      </c>
      <c r="W11" s="48" t="str">
        <f t="shared" si="9"/>
        <v>0</v>
      </c>
      <c r="X11" s="34" t="str">
        <f t="shared" si="10"/>
        <v>0</v>
      </c>
    </row>
    <row r="12" spans="1:24" s="4" customFormat="1" ht="12.75">
      <c r="A12" s="66">
        <v>7</v>
      </c>
      <c r="B12" s="39" t="s">
        <v>129</v>
      </c>
      <c r="C12" s="39" t="s">
        <v>130</v>
      </c>
      <c r="D12" s="39">
        <v>2013</v>
      </c>
      <c r="E12" s="39" t="s">
        <v>131</v>
      </c>
      <c r="F12" s="36">
        <f t="shared" si="0"/>
        <v>739</v>
      </c>
      <c r="G12" s="40"/>
      <c r="H12" s="58"/>
      <c r="I12" s="47">
        <v>10.13</v>
      </c>
      <c r="J12" s="37" t="str">
        <f t="shared" si="1"/>
        <v>/</v>
      </c>
      <c r="K12" s="48">
        <f t="shared" si="2"/>
        <v>266</v>
      </c>
      <c r="L12" s="47">
        <v>3.06</v>
      </c>
      <c r="M12" s="37" t="str">
        <f t="shared" si="3"/>
        <v>/</v>
      </c>
      <c r="N12" s="48">
        <f t="shared" si="4"/>
        <v>253</v>
      </c>
      <c r="O12" s="47"/>
      <c r="P12" s="37" t="str">
        <f t="shared" si="5"/>
        <v/>
      </c>
      <c r="Q12" s="48">
        <v>0</v>
      </c>
      <c r="R12" s="57">
        <v>21.05</v>
      </c>
      <c r="S12" s="37" t="str">
        <f t="shared" si="6"/>
        <v>/</v>
      </c>
      <c r="T12" s="48">
        <f t="shared" si="7"/>
        <v>220</v>
      </c>
      <c r="U12" s="57"/>
      <c r="V12" s="37" t="str">
        <f t="shared" si="8"/>
        <v/>
      </c>
      <c r="W12" s="48" t="str">
        <f t="shared" si="9"/>
        <v>0</v>
      </c>
      <c r="X12" s="34" t="str">
        <f t="shared" si="10"/>
        <v>0</v>
      </c>
    </row>
    <row r="13" spans="1:24" s="4" customFormat="1" ht="12.75">
      <c r="A13" s="66">
        <v>8</v>
      </c>
      <c r="B13" s="39" t="s">
        <v>44</v>
      </c>
      <c r="C13" s="39" t="s">
        <v>60</v>
      </c>
      <c r="D13" s="39">
        <v>2013</v>
      </c>
      <c r="E13" s="39" t="s">
        <v>131</v>
      </c>
      <c r="F13" s="36">
        <f t="shared" si="0"/>
        <v>731</v>
      </c>
      <c r="G13" s="65"/>
      <c r="H13" s="58"/>
      <c r="I13" s="47">
        <v>10.32</v>
      </c>
      <c r="J13" s="37" t="str">
        <f t="shared" si="1"/>
        <v>/</v>
      </c>
      <c r="K13" s="48">
        <f t="shared" si="2"/>
        <v>239</v>
      </c>
      <c r="L13" s="47">
        <v>3.35</v>
      </c>
      <c r="M13" s="37" t="str">
        <f t="shared" si="3"/>
        <v>/</v>
      </c>
      <c r="N13" s="48">
        <f t="shared" si="4"/>
        <v>299</v>
      </c>
      <c r="O13" s="47"/>
      <c r="P13" s="37" t="str">
        <f t="shared" si="5"/>
        <v/>
      </c>
      <c r="Q13" s="48">
        <v>0</v>
      </c>
      <c r="R13" s="57">
        <v>19.01</v>
      </c>
      <c r="S13" s="37" t="str">
        <f t="shared" si="6"/>
        <v>/</v>
      </c>
      <c r="T13" s="48">
        <f t="shared" si="7"/>
        <v>193</v>
      </c>
      <c r="U13" s="57"/>
      <c r="V13" s="37" t="str">
        <f t="shared" si="8"/>
        <v/>
      </c>
      <c r="W13" s="48" t="str">
        <f t="shared" si="9"/>
        <v>0</v>
      </c>
      <c r="X13" s="34" t="str">
        <f t="shared" si="10"/>
        <v>0</v>
      </c>
    </row>
    <row r="14" spans="1:23" ht="12.75">
      <c r="A14" s="66">
        <v>9</v>
      </c>
      <c r="B14" s="39" t="s">
        <v>129</v>
      </c>
      <c r="C14" s="39" t="s">
        <v>132</v>
      </c>
      <c r="D14" s="39">
        <v>2013</v>
      </c>
      <c r="E14" s="39" t="s">
        <v>131</v>
      </c>
      <c r="F14" s="36">
        <f t="shared" si="0"/>
        <v>711</v>
      </c>
      <c r="G14" s="40"/>
      <c r="H14" s="58"/>
      <c r="I14" s="47">
        <v>11.08</v>
      </c>
      <c r="J14" s="37" t="str">
        <f t="shared" si="1"/>
        <v>/</v>
      </c>
      <c r="K14" s="48">
        <f t="shared" si="2"/>
        <v>146</v>
      </c>
      <c r="L14" s="47">
        <v>2.8</v>
      </c>
      <c r="M14" s="37" t="str">
        <f t="shared" si="3"/>
        <v>/</v>
      </c>
      <c r="N14" s="48">
        <f t="shared" si="4"/>
        <v>212</v>
      </c>
      <c r="O14" s="47"/>
      <c r="P14" s="37" t="str">
        <f t="shared" si="5"/>
        <v/>
      </c>
      <c r="Q14" s="48">
        <v>0</v>
      </c>
      <c r="R14" s="57">
        <v>31.43</v>
      </c>
      <c r="S14" s="37" t="str">
        <f t="shared" si="6"/>
        <v>/</v>
      </c>
      <c r="T14" s="48">
        <f t="shared" si="7"/>
        <v>353</v>
      </c>
      <c r="U14" s="57"/>
      <c r="V14" s="37" t="str">
        <f t="shared" si="8"/>
        <v/>
      </c>
      <c r="W14" s="48" t="str">
        <f t="shared" si="9"/>
        <v>0</v>
      </c>
    </row>
    <row r="15" spans="1:23" ht="12.75">
      <c r="A15" s="66">
        <v>10</v>
      </c>
      <c r="B15" s="39" t="s">
        <v>100</v>
      </c>
      <c r="C15" s="39" t="s">
        <v>141</v>
      </c>
      <c r="D15" s="39">
        <v>2013</v>
      </c>
      <c r="E15" s="39" t="s">
        <v>31</v>
      </c>
      <c r="F15" s="36">
        <f t="shared" si="0"/>
        <v>668</v>
      </c>
      <c r="G15" s="41"/>
      <c r="H15" s="62"/>
      <c r="I15" s="49">
        <v>11.33</v>
      </c>
      <c r="J15" s="37" t="str">
        <f t="shared" si="1"/>
        <v>/</v>
      </c>
      <c r="K15" s="48">
        <f t="shared" si="2"/>
        <v>121</v>
      </c>
      <c r="L15" s="53">
        <v>2.91</v>
      </c>
      <c r="M15" s="37" t="str">
        <f t="shared" si="3"/>
        <v>/</v>
      </c>
      <c r="N15" s="48">
        <f t="shared" si="4"/>
        <v>229</v>
      </c>
      <c r="O15" s="53"/>
      <c r="P15" s="37" t="str">
        <f t="shared" si="5"/>
        <v/>
      </c>
      <c r="Q15" s="48">
        <v>0</v>
      </c>
      <c r="R15" s="53">
        <v>28.66</v>
      </c>
      <c r="S15" s="37" t="str">
        <f t="shared" si="6"/>
        <v>/</v>
      </c>
      <c r="T15" s="48">
        <f t="shared" si="7"/>
        <v>318</v>
      </c>
      <c r="U15" s="60"/>
      <c r="V15" s="37" t="str">
        <f t="shared" si="8"/>
        <v/>
      </c>
      <c r="W15" s="48" t="str">
        <f t="shared" si="9"/>
        <v>0</v>
      </c>
    </row>
    <row r="16" spans="1:23" ht="12.75">
      <c r="A16" s="66">
        <v>11</v>
      </c>
      <c r="B16" s="39" t="s">
        <v>139</v>
      </c>
      <c r="C16" s="39" t="s">
        <v>140</v>
      </c>
      <c r="D16" s="39">
        <v>2013</v>
      </c>
      <c r="E16" s="39" t="s">
        <v>31</v>
      </c>
      <c r="F16" s="36">
        <f t="shared" si="0"/>
        <v>622</v>
      </c>
      <c r="G16" s="41"/>
      <c r="H16" s="62"/>
      <c r="I16" s="103">
        <v>10.6</v>
      </c>
      <c r="J16" s="37" t="str">
        <f t="shared" si="1"/>
        <v>/</v>
      </c>
      <c r="K16" s="48">
        <f t="shared" si="2"/>
        <v>201</v>
      </c>
      <c r="L16" s="53">
        <v>2.94</v>
      </c>
      <c r="M16" s="37" t="str">
        <f t="shared" si="3"/>
        <v>/</v>
      </c>
      <c r="N16" s="48">
        <f t="shared" si="4"/>
        <v>234</v>
      </c>
      <c r="O16" s="53"/>
      <c r="P16" s="37" t="str">
        <f t="shared" si="5"/>
        <v/>
      </c>
      <c r="Q16" s="48">
        <v>0</v>
      </c>
      <c r="R16" s="53">
        <v>18.55</v>
      </c>
      <c r="S16" s="37" t="str">
        <f t="shared" si="6"/>
        <v>/</v>
      </c>
      <c r="T16" s="48">
        <f t="shared" si="7"/>
        <v>187</v>
      </c>
      <c r="U16" s="60"/>
      <c r="V16" s="37" t="str">
        <f t="shared" si="8"/>
        <v/>
      </c>
      <c r="W16" s="48" t="str">
        <f t="shared" si="9"/>
        <v>0</v>
      </c>
    </row>
    <row r="17" spans="1:23" ht="12.75">
      <c r="A17" s="66">
        <v>12</v>
      </c>
      <c r="B17" s="39" t="s">
        <v>49</v>
      </c>
      <c r="C17" s="39" t="s">
        <v>142</v>
      </c>
      <c r="D17" s="39">
        <v>2013</v>
      </c>
      <c r="E17" s="39" t="s">
        <v>31</v>
      </c>
      <c r="F17" s="36">
        <f t="shared" si="0"/>
        <v>614</v>
      </c>
      <c r="G17" s="41"/>
      <c r="H17" s="62"/>
      <c r="I17" s="49">
        <v>10.97</v>
      </c>
      <c r="J17" s="37" t="str">
        <f t="shared" si="1"/>
        <v>/</v>
      </c>
      <c r="K17" s="48">
        <f t="shared" si="2"/>
        <v>158</v>
      </c>
      <c r="L17" s="53">
        <v>2.95</v>
      </c>
      <c r="M17" s="37" t="str">
        <f t="shared" si="3"/>
        <v>/</v>
      </c>
      <c r="N17" s="48">
        <f t="shared" si="4"/>
        <v>236</v>
      </c>
      <c r="O17" s="53"/>
      <c r="P17" s="37" t="str">
        <f t="shared" si="5"/>
        <v/>
      </c>
      <c r="Q17" s="48">
        <v>0</v>
      </c>
      <c r="R17" s="53">
        <v>21.04</v>
      </c>
      <c r="S17" s="37" t="str">
        <f t="shared" si="6"/>
        <v>/</v>
      </c>
      <c r="T17" s="48">
        <f t="shared" si="7"/>
        <v>220</v>
      </c>
      <c r="U17" s="60"/>
      <c r="V17" s="37" t="str">
        <f t="shared" si="8"/>
        <v/>
      </c>
      <c r="W17" s="48" t="str">
        <f t="shared" si="9"/>
        <v>0</v>
      </c>
    </row>
    <row r="18" spans="1:23" ht="12.75">
      <c r="A18" s="66">
        <v>13</v>
      </c>
      <c r="B18" s="39" t="s">
        <v>143</v>
      </c>
      <c r="C18" s="39" t="s">
        <v>144</v>
      </c>
      <c r="D18" s="39">
        <v>2013</v>
      </c>
      <c r="E18" s="39" t="s">
        <v>47</v>
      </c>
      <c r="F18" s="36">
        <f t="shared" si="0"/>
        <v>535</v>
      </c>
      <c r="G18" s="41"/>
      <c r="H18" s="62"/>
      <c r="I18" s="103">
        <v>11</v>
      </c>
      <c r="J18" s="37" t="str">
        <f t="shared" si="1"/>
        <v>/</v>
      </c>
      <c r="K18" s="48">
        <f t="shared" si="2"/>
        <v>155</v>
      </c>
      <c r="L18" s="53">
        <v>2.83</v>
      </c>
      <c r="M18" s="37" t="str">
        <f t="shared" si="3"/>
        <v>/</v>
      </c>
      <c r="N18" s="48">
        <f t="shared" si="4"/>
        <v>217</v>
      </c>
      <c r="O18" s="53"/>
      <c r="P18" s="37" t="str">
        <f t="shared" si="5"/>
        <v/>
      </c>
      <c r="Q18" s="48">
        <v>0</v>
      </c>
      <c r="R18" s="53">
        <v>16.82</v>
      </c>
      <c r="S18" s="37" t="str">
        <f t="shared" si="6"/>
        <v>/</v>
      </c>
      <c r="T18" s="48">
        <f t="shared" si="7"/>
        <v>163</v>
      </c>
      <c r="U18" s="60"/>
      <c r="V18" s="37" t="str">
        <f t="shared" si="8"/>
        <v/>
      </c>
      <c r="W18" s="48" t="str">
        <f t="shared" si="9"/>
        <v>0</v>
      </c>
    </row>
    <row r="19" spans="1:23" ht="12.75">
      <c r="A19" s="66">
        <v>14</v>
      </c>
      <c r="B19" s="39" t="s">
        <v>135</v>
      </c>
      <c r="C19" s="39" t="s">
        <v>136</v>
      </c>
      <c r="D19" s="39">
        <v>2013</v>
      </c>
      <c r="E19" s="39" t="s">
        <v>37</v>
      </c>
      <c r="F19" s="36">
        <f t="shared" si="0"/>
        <v>280</v>
      </c>
      <c r="G19" s="59"/>
      <c r="H19" s="25"/>
      <c r="I19" s="47">
        <v>13.07</v>
      </c>
      <c r="J19" s="37" t="str">
        <f t="shared" si="1"/>
        <v>/</v>
      </c>
      <c r="K19" s="48">
        <f t="shared" si="2"/>
        <v>18</v>
      </c>
      <c r="L19" s="47">
        <v>1.63</v>
      </c>
      <c r="M19" s="37" t="str">
        <f t="shared" si="3"/>
        <v>/</v>
      </c>
      <c r="N19" s="48">
        <f t="shared" si="4"/>
        <v>40</v>
      </c>
      <c r="O19" s="47"/>
      <c r="P19" s="37" t="str">
        <f t="shared" si="5"/>
        <v/>
      </c>
      <c r="Q19" s="48">
        <v>0</v>
      </c>
      <c r="R19" s="57">
        <v>21.22</v>
      </c>
      <c r="S19" s="37" t="str">
        <f t="shared" si="6"/>
        <v>/</v>
      </c>
      <c r="T19" s="48">
        <f t="shared" si="7"/>
        <v>222</v>
      </c>
      <c r="U19" s="57"/>
      <c r="V19" s="37" t="str">
        <f t="shared" si="8"/>
        <v/>
      </c>
      <c r="W19" s="48" t="str">
        <f t="shared" si="9"/>
        <v>0</v>
      </c>
    </row>
    <row r="20" spans="1:23" ht="12.75">
      <c r="A20" s="80">
        <v>15</v>
      </c>
      <c r="B20" s="42" t="s">
        <v>88</v>
      </c>
      <c r="C20" s="42" t="s">
        <v>59</v>
      </c>
      <c r="D20" s="42">
        <v>2013</v>
      </c>
      <c r="E20" s="42" t="s">
        <v>47</v>
      </c>
      <c r="F20" s="81">
        <f t="shared" si="0"/>
        <v>203</v>
      </c>
      <c r="G20" s="43"/>
      <c r="H20" s="62"/>
      <c r="I20" s="50">
        <v>12.61</v>
      </c>
      <c r="J20" s="63" t="str">
        <f t="shared" si="1"/>
        <v>/</v>
      </c>
      <c r="K20" s="64">
        <f t="shared" si="2"/>
        <v>35</v>
      </c>
      <c r="L20" s="55">
        <v>2.14</v>
      </c>
      <c r="M20" s="63" t="str">
        <f t="shared" si="3"/>
        <v>/</v>
      </c>
      <c r="N20" s="64">
        <f t="shared" si="4"/>
        <v>112</v>
      </c>
      <c r="O20" s="55"/>
      <c r="P20" s="63" t="str">
        <f t="shared" si="5"/>
        <v/>
      </c>
      <c r="Q20" s="64">
        <v>0</v>
      </c>
      <c r="R20" s="102">
        <v>9.3</v>
      </c>
      <c r="S20" s="63" t="str">
        <f t="shared" si="6"/>
        <v>/</v>
      </c>
      <c r="T20" s="64">
        <f t="shared" si="7"/>
        <v>56</v>
      </c>
      <c r="U20" s="61"/>
      <c r="V20" s="63" t="str">
        <f t="shared" si="8"/>
        <v/>
      </c>
      <c r="W20" s="64" t="str">
        <f t="shared" si="9"/>
        <v>0</v>
      </c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</sheetData>
  <mergeCells count="2">
    <mergeCell ref="I3:T3"/>
    <mergeCell ref="O1:W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9"/>
  <sheetViews>
    <sheetView zoomScale="90" zoomScaleNormal="90" workbookViewId="0" topLeftCell="A1">
      <selection activeCell="G17" sqref="G17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20.140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11" t="s">
        <v>19</v>
      </c>
      <c r="P1" s="111"/>
      <c r="Q1" s="111"/>
      <c r="R1" s="111"/>
      <c r="S1" s="111"/>
      <c r="T1" s="111"/>
      <c r="U1" s="111"/>
      <c r="V1" s="111"/>
      <c r="W1" s="111"/>
    </row>
    <row r="2" spans="1:23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 s="89"/>
      <c r="V2" s="89"/>
      <c r="W2" s="89"/>
    </row>
    <row r="3" spans="1:23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89"/>
      <c r="V3" s="89"/>
      <c r="W3" s="89"/>
    </row>
    <row r="4" spans="1:24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13</v>
      </c>
      <c r="S4" s="52" t="s">
        <v>4</v>
      </c>
      <c r="T4" s="46" t="s">
        <v>3</v>
      </c>
      <c r="U4" s="51" t="s">
        <v>10</v>
      </c>
      <c r="V4" s="52" t="s">
        <v>4</v>
      </c>
      <c r="W4" s="46" t="s">
        <v>3</v>
      </c>
      <c r="X4" s="33" t="s">
        <v>3</v>
      </c>
    </row>
    <row r="5" spans="1:24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1"/>
      <c r="V5" s="32"/>
      <c r="W5" s="30"/>
      <c r="X5" s="30"/>
    </row>
    <row r="6" spans="1:24" ht="12.75">
      <c r="A6" s="66">
        <v>1</v>
      </c>
      <c r="B6" s="39" t="s">
        <v>184</v>
      </c>
      <c r="C6" s="39" t="s">
        <v>186</v>
      </c>
      <c r="D6" s="39">
        <v>2012</v>
      </c>
      <c r="E6" s="39" t="s">
        <v>183</v>
      </c>
      <c r="F6" s="36">
        <f aca="true" t="shared" si="0" ref="F6:F16">K6+N6+Q6+T6+W6</f>
        <v>1121</v>
      </c>
      <c r="G6" s="40" t="s">
        <v>63</v>
      </c>
      <c r="H6" s="27"/>
      <c r="I6" s="47">
        <v>9.48</v>
      </c>
      <c r="J6" s="37"/>
      <c r="K6" s="48">
        <f aca="true" t="shared" si="1" ref="K6:K16">IF(I6="","0",INT(6.30895*((1460-(I6*100))/100)^2.5))</f>
        <v>374</v>
      </c>
      <c r="L6" s="47">
        <v>3.64</v>
      </c>
      <c r="M6" s="37"/>
      <c r="N6" s="48">
        <f aca="true" t="shared" si="2" ref="N6:N16">IF(L6="","0",INT(136.08157*((100*L6-130)/100)^1.1))</f>
        <v>346</v>
      </c>
      <c r="O6" s="47"/>
      <c r="P6" s="37"/>
      <c r="Q6" s="48">
        <v>0</v>
      </c>
      <c r="R6" s="57">
        <v>35.3</v>
      </c>
      <c r="S6" s="37"/>
      <c r="T6" s="48">
        <f aca="true" t="shared" si="3" ref="T6:T16">IF(R6="","0",INT(19.191528*((100*R6-600)/100)^0.9))</f>
        <v>401</v>
      </c>
      <c r="U6" s="57"/>
      <c r="V6" s="37"/>
      <c r="W6" s="48" t="str">
        <f aca="true" t="shared" si="4" ref="W6:W16">IF(U6="","0",INT(82.491673*((100*U6-178)/100)^0.9))</f>
        <v>0</v>
      </c>
      <c r="X6" s="34" t="str">
        <f aca="true" t="shared" si="5" ref="X6:X16">IF(V6="","0",INT(82.491673*((100*V6-178)/100)^0.9))</f>
        <v>0</v>
      </c>
    </row>
    <row r="7" spans="1:24" ht="12.75">
      <c r="A7" s="66">
        <v>2</v>
      </c>
      <c r="B7" s="38" t="s">
        <v>151</v>
      </c>
      <c r="C7" s="38" t="s">
        <v>152</v>
      </c>
      <c r="D7" s="38">
        <v>2012</v>
      </c>
      <c r="E7" s="39" t="s">
        <v>25</v>
      </c>
      <c r="F7" s="36">
        <f t="shared" si="0"/>
        <v>889</v>
      </c>
      <c r="G7" s="40" t="s">
        <v>63</v>
      </c>
      <c r="H7" s="58"/>
      <c r="I7" s="47">
        <v>9.42</v>
      </c>
      <c r="J7" s="37" t="str">
        <f aca="true" t="shared" si="6" ref="J7:J16">IF(I7="","","/")</f>
        <v>/</v>
      </c>
      <c r="K7" s="48">
        <f t="shared" si="1"/>
        <v>385</v>
      </c>
      <c r="L7" s="47">
        <v>3.42</v>
      </c>
      <c r="M7" s="37" t="str">
        <f aca="true" t="shared" si="7" ref="M7:M16">IF(L7="","","/")</f>
        <v>/</v>
      </c>
      <c r="N7" s="48">
        <f t="shared" si="2"/>
        <v>311</v>
      </c>
      <c r="O7" s="47"/>
      <c r="P7" s="37" t="str">
        <f aca="true" t="shared" si="8" ref="P7:P16">IF(O7="","","/")</f>
        <v/>
      </c>
      <c r="Q7" s="48">
        <v>0</v>
      </c>
      <c r="R7" s="57"/>
      <c r="S7" s="37" t="str">
        <f aca="true" t="shared" si="9" ref="S7:S16">IF(R7="","","/")</f>
        <v/>
      </c>
      <c r="T7" s="48" t="str">
        <f t="shared" si="3"/>
        <v>0</v>
      </c>
      <c r="U7" s="57">
        <v>4.36</v>
      </c>
      <c r="V7" s="37" t="str">
        <f aca="true" t="shared" si="10" ref="V7:V16">IF(U7="","","/")</f>
        <v>/</v>
      </c>
      <c r="W7" s="48">
        <f t="shared" si="4"/>
        <v>193</v>
      </c>
      <c r="X7" s="34" t="e">
        <f t="shared" si="5"/>
        <v>#VALUE!</v>
      </c>
    </row>
    <row r="8" spans="1:24" s="4" customFormat="1" ht="12.75">
      <c r="A8" s="66">
        <v>3</v>
      </c>
      <c r="B8" s="39" t="s">
        <v>81</v>
      </c>
      <c r="C8" s="39" t="s">
        <v>155</v>
      </c>
      <c r="D8" s="39">
        <v>2012</v>
      </c>
      <c r="E8" s="39" t="s">
        <v>28</v>
      </c>
      <c r="F8" s="36">
        <f t="shared" si="0"/>
        <v>761</v>
      </c>
      <c r="G8" s="40" t="s">
        <v>63</v>
      </c>
      <c r="H8" s="25"/>
      <c r="I8" s="47">
        <v>10.63</v>
      </c>
      <c r="J8" s="37" t="str">
        <f t="shared" si="6"/>
        <v>/</v>
      </c>
      <c r="K8" s="48">
        <f t="shared" si="1"/>
        <v>198</v>
      </c>
      <c r="L8" s="47">
        <v>2.82</v>
      </c>
      <c r="M8" s="37" t="str">
        <f t="shared" si="7"/>
        <v>/</v>
      </c>
      <c r="N8" s="48">
        <f t="shared" si="2"/>
        <v>215</v>
      </c>
      <c r="O8" s="47"/>
      <c r="P8" s="37" t="str">
        <f t="shared" si="8"/>
        <v/>
      </c>
      <c r="Q8" s="48">
        <v>0</v>
      </c>
      <c r="R8" s="57">
        <v>31.08</v>
      </c>
      <c r="S8" s="37" t="str">
        <f t="shared" si="9"/>
        <v>/</v>
      </c>
      <c r="T8" s="48">
        <f t="shared" si="3"/>
        <v>348</v>
      </c>
      <c r="U8" s="57"/>
      <c r="V8" s="37" t="str">
        <f t="shared" si="10"/>
        <v/>
      </c>
      <c r="W8" s="48" t="str">
        <f t="shared" si="4"/>
        <v>0</v>
      </c>
      <c r="X8" s="34" t="str">
        <f t="shared" si="5"/>
        <v>0</v>
      </c>
    </row>
    <row r="9" spans="1:24" s="4" customFormat="1" ht="12.75">
      <c r="A9" s="66">
        <v>4</v>
      </c>
      <c r="B9" s="39" t="s">
        <v>52</v>
      </c>
      <c r="C9" s="39" t="s">
        <v>148</v>
      </c>
      <c r="D9" s="39">
        <v>2012</v>
      </c>
      <c r="E9" s="39" t="s">
        <v>131</v>
      </c>
      <c r="F9" s="36">
        <f t="shared" si="0"/>
        <v>748</v>
      </c>
      <c r="G9" s="40" t="s">
        <v>187</v>
      </c>
      <c r="H9" s="27"/>
      <c r="I9" s="47">
        <v>10.76</v>
      </c>
      <c r="J9" s="37" t="str">
        <f t="shared" si="6"/>
        <v>/</v>
      </c>
      <c r="K9" s="48">
        <f t="shared" si="1"/>
        <v>182</v>
      </c>
      <c r="L9" s="47">
        <v>3.05</v>
      </c>
      <c r="M9" s="37" t="str">
        <f t="shared" si="7"/>
        <v>/</v>
      </c>
      <c r="N9" s="48">
        <f t="shared" si="2"/>
        <v>251</v>
      </c>
      <c r="O9" s="47"/>
      <c r="P9" s="37" t="str">
        <f t="shared" si="8"/>
        <v/>
      </c>
      <c r="Q9" s="48">
        <v>0</v>
      </c>
      <c r="R9" s="57">
        <v>28.42</v>
      </c>
      <c r="S9" s="37" t="str">
        <f t="shared" si="9"/>
        <v>/</v>
      </c>
      <c r="T9" s="48">
        <f t="shared" si="3"/>
        <v>315</v>
      </c>
      <c r="U9" s="57"/>
      <c r="V9" s="37" t="str">
        <f t="shared" si="10"/>
        <v/>
      </c>
      <c r="W9" s="48" t="str">
        <f t="shared" si="4"/>
        <v>0</v>
      </c>
      <c r="X9" s="34" t="str">
        <f t="shared" si="5"/>
        <v>0</v>
      </c>
    </row>
    <row r="10" spans="1:24" s="4" customFormat="1" ht="12.75">
      <c r="A10" s="66">
        <v>5</v>
      </c>
      <c r="B10" s="39" t="s">
        <v>177</v>
      </c>
      <c r="C10" s="39" t="s">
        <v>178</v>
      </c>
      <c r="D10" s="39">
        <v>2012</v>
      </c>
      <c r="E10" s="39" t="s">
        <v>131</v>
      </c>
      <c r="F10" s="36">
        <f t="shared" si="0"/>
        <v>697</v>
      </c>
      <c r="G10" s="40" t="s">
        <v>187</v>
      </c>
      <c r="H10" s="27"/>
      <c r="I10" s="47">
        <v>10.42</v>
      </c>
      <c r="J10" s="37" t="str">
        <f t="shared" si="6"/>
        <v>/</v>
      </c>
      <c r="K10" s="48">
        <f t="shared" si="1"/>
        <v>225</v>
      </c>
      <c r="L10" s="47">
        <v>3.21</v>
      </c>
      <c r="M10" s="37" t="str">
        <f t="shared" si="7"/>
        <v>/</v>
      </c>
      <c r="N10" s="48">
        <f t="shared" si="2"/>
        <v>277</v>
      </c>
      <c r="O10" s="47"/>
      <c r="P10" s="37" t="str">
        <f t="shared" si="8"/>
        <v/>
      </c>
      <c r="Q10" s="48">
        <v>0</v>
      </c>
      <c r="R10" s="57">
        <v>19.21</v>
      </c>
      <c r="S10" s="37" t="str">
        <f t="shared" si="9"/>
        <v>/</v>
      </c>
      <c r="T10" s="48">
        <f t="shared" si="3"/>
        <v>195</v>
      </c>
      <c r="U10" s="57"/>
      <c r="V10" s="37" t="str">
        <f t="shared" si="10"/>
        <v/>
      </c>
      <c r="W10" s="48" t="str">
        <f t="shared" si="4"/>
        <v>0</v>
      </c>
      <c r="X10" s="34" t="str">
        <f t="shared" si="5"/>
        <v>0</v>
      </c>
    </row>
    <row r="11" spans="1:24" s="4" customFormat="1" ht="12.75">
      <c r="A11" s="66">
        <v>6</v>
      </c>
      <c r="B11" s="39" t="s">
        <v>107</v>
      </c>
      <c r="C11" s="39" t="s">
        <v>147</v>
      </c>
      <c r="D11" s="39">
        <v>2012</v>
      </c>
      <c r="E11" s="39" t="s">
        <v>92</v>
      </c>
      <c r="F11" s="36">
        <f t="shared" si="0"/>
        <v>678</v>
      </c>
      <c r="G11" s="40" t="s">
        <v>187</v>
      </c>
      <c r="H11" s="27"/>
      <c r="I11" s="47">
        <v>10.7</v>
      </c>
      <c r="J11" s="37" t="str">
        <f t="shared" si="6"/>
        <v>/</v>
      </c>
      <c r="K11" s="48">
        <f t="shared" si="1"/>
        <v>189</v>
      </c>
      <c r="L11" s="47">
        <v>3.08</v>
      </c>
      <c r="M11" s="37" t="str">
        <f t="shared" si="7"/>
        <v>/</v>
      </c>
      <c r="N11" s="48">
        <f t="shared" si="2"/>
        <v>256</v>
      </c>
      <c r="O11" s="47"/>
      <c r="P11" s="37" t="str">
        <f t="shared" si="8"/>
        <v/>
      </c>
      <c r="Q11" s="48">
        <v>0</v>
      </c>
      <c r="R11" s="57">
        <v>22.08</v>
      </c>
      <c r="S11" s="37" t="str">
        <f t="shared" si="9"/>
        <v>/</v>
      </c>
      <c r="T11" s="48">
        <f t="shared" si="3"/>
        <v>233</v>
      </c>
      <c r="U11" s="57"/>
      <c r="V11" s="37" t="str">
        <f t="shared" si="10"/>
        <v/>
      </c>
      <c r="W11" s="48" t="str">
        <f t="shared" si="4"/>
        <v>0</v>
      </c>
      <c r="X11" s="34" t="str">
        <f t="shared" si="5"/>
        <v>0</v>
      </c>
    </row>
    <row r="12" spans="1:24" s="4" customFormat="1" ht="12.75">
      <c r="A12" s="66">
        <v>7</v>
      </c>
      <c r="B12" s="39" t="s">
        <v>157</v>
      </c>
      <c r="C12" s="39" t="s">
        <v>158</v>
      </c>
      <c r="D12" s="39">
        <v>2012</v>
      </c>
      <c r="E12" s="39" t="s">
        <v>47</v>
      </c>
      <c r="F12" s="36">
        <f t="shared" si="0"/>
        <v>672</v>
      </c>
      <c r="G12" s="40"/>
      <c r="H12" s="27"/>
      <c r="I12" s="47">
        <v>9.96</v>
      </c>
      <c r="J12" s="37" t="str">
        <f t="shared" si="6"/>
        <v>/</v>
      </c>
      <c r="K12" s="48">
        <f t="shared" si="1"/>
        <v>292</v>
      </c>
      <c r="L12" s="47">
        <v>3.03</v>
      </c>
      <c r="M12" s="37" t="str">
        <f t="shared" si="7"/>
        <v>/</v>
      </c>
      <c r="N12" s="48">
        <f t="shared" si="2"/>
        <v>248</v>
      </c>
      <c r="O12" s="47"/>
      <c r="P12" s="37" t="str">
        <f t="shared" si="8"/>
        <v/>
      </c>
      <c r="Q12" s="48">
        <v>0</v>
      </c>
      <c r="R12" s="57">
        <v>14.57</v>
      </c>
      <c r="S12" s="37" t="str">
        <f t="shared" si="9"/>
        <v>/</v>
      </c>
      <c r="T12" s="48">
        <f t="shared" si="3"/>
        <v>132</v>
      </c>
      <c r="U12" s="57"/>
      <c r="V12" s="37" t="str">
        <f t="shared" si="10"/>
        <v/>
      </c>
      <c r="W12" s="48" t="str">
        <f t="shared" si="4"/>
        <v>0</v>
      </c>
      <c r="X12" s="34"/>
    </row>
    <row r="13" spans="1:24" s="4" customFormat="1" ht="12.75">
      <c r="A13" s="66">
        <v>8</v>
      </c>
      <c r="B13" s="39" t="s">
        <v>149</v>
      </c>
      <c r="C13" s="39" t="s">
        <v>150</v>
      </c>
      <c r="D13" s="39">
        <v>2012</v>
      </c>
      <c r="E13" s="39" t="s">
        <v>131</v>
      </c>
      <c r="F13" s="36">
        <f t="shared" si="0"/>
        <v>658</v>
      </c>
      <c r="G13" s="40"/>
      <c r="H13" s="58"/>
      <c r="I13" s="47">
        <v>10.3</v>
      </c>
      <c r="J13" s="37" t="str">
        <f t="shared" si="6"/>
        <v>/</v>
      </c>
      <c r="K13" s="48">
        <f t="shared" si="1"/>
        <v>241</v>
      </c>
      <c r="L13" s="47">
        <v>3.03</v>
      </c>
      <c r="M13" s="37" t="str">
        <f t="shared" si="7"/>
        <v>/</v>
      </c>
      <c r="N13" s="48">
        <f t="shared" si="2"/>
        <v>248</v>
      </c>
      <c r="O13" s="47"/>
      <c r="P13" s="37" t="str">
        <f t="shared" si="8"/>
        <v/>
      </c>
      <c r="Q13" s="48">
        <v>0</v>
      </c>
      <c r="R13" s="57">
        <v>17.24</v>
      </c>
      <c r="S13" s="37" t="str">
        <f t="shared" si="9"/>
        <v>/</v>
      </c>
      <c r="T13" s="48">
        <f t="shared" si="3"/>
        <v>169</v>
      </c>
      <c r="U13" s="57"/>
      <c r="V13" s="37" t="str">
        <f t="shared" si="10"/>
        <v/>
      </c>
      <c r="W13" s="48" t="str">
        <f t="shared" si="4"/>
        <v>0</v>
      </c>
      <c r="X13" s="34" t="str">
        <f t="shared" si="5"/>
        <v>0</v>
      </c>
    </row>
    <row r="14" spans="1:24" s="4" customFormat="1" ht="12.75">
      <c r="A14" s="66">
        <v>9</v>
      </c>
      <c r="B14" s="39" t="s">
        <v>153</v>
      </c>
      <c r="C14" s="39" t="s">
        <v>154</v>
      </c>
      <c r="D14" s="39">
        <v>2012</v>
      </c>
      <c r="E14" s="39" t="s">
        <v>28</v>
      </c>
      <c r="F14" s="36">
        <f t="shared" si="0"/>
        <v>593</v>
      </c>
      <c r="G14" s="40"/>
      <c r="H14" s="27"/>
      <c r="I14" s="47">
        <v>11.1</v>
      </c>
      <c r="J14" s="37" t="str">
        <f t="shared" si="6"/>
        <v>/</v>
      </c>
      <c r="K14" s="48">
        <f t="shared" si="1"/>
        <v>144</v>
      </c>
      <c r="L14" s="47">
        <v>2.72</v>
      </c>
      <c r="M14" s="37" t="str">
        <f t="shared" si="7"/>
        <v>/</v>
      </c>
      <c r="N14" s="48">
        <f t="shared" si="2"/>
        <v>200</v>
      </c>
      <c r="O14" s="47"/>
      <c r="P14" s="37" t="str">
        <f t="shared" si="8"/>
        <v/>
      </c>
      <c r="Q14" s="48">
        <v>0</v>
      </c>
      <c r="R14" s="57">
        <v>23.3</v>
      </c>
      <c r="S14" s="37" t="str">
        <f t="shared" si="9"/>
        <v>/</v>
      </c>
      <c r="T14" s="48">
        <f t="shared" si="3"/>
        <v>249</v>
      </c>
      <c r="U14" s="57"/>
      <c r="V14" s="37" t="str">
        <f t="shared" si="10"/>
        <v/>
      </c>
      <c r="W14" s="48" t="str">
        <f t="shared" si="4"/>
        <v>0</v>
      </c>
      <c r="X14" s="34" t="str">
        <f t="shared" si="5"/>
        <v>0</v>
      </c>
    </row>
    <row r="15" spans="1:24" s="4" customFormat="1" ht="12.75">
      <c r="A15" s="66">
        <v>10</v>
      </c>
      <c r="B15" s="39" t="s">
        <v>29</v>
      </c>
      <c r="C15" s="39" t="s">
        <v>30</v>
      </c>
      <c r="D15" s="39">
        <v>2012</v>
      </c>
      <c r="E15" s="39" t="s">
        <v>31</v>
      </c>
      <c r="F15" s="36">
        <f t="shared" si="0"/>
        <v>565</v>
      </c>
      <c r="G15" s="65"/>
      <c r="H15" s="58"/>
      <c r="I15" s="47">
        <v>10.78</v>
      </c>
      <c r="J15" s="37" t="str">
        <f t="shared" si="6"/>
        <v>/</v>
      </c>
      <c r="K15" s="48">
        <f t="shared" si="1"/>
        <v>179</v>
      </c>
      <c r="L15" s="47">
        <v>2.7</v>
      </c>
      <c r="M15" s="37" t="str">
        <f t="shared" si="7"/>
        <v>/</v>
      </c>
      <c r="N15" s="48">
        <f t="shared" si="2"/>
        <v>197</v>
      </c>
      <c r="O15" s="47"/>
      <c r="P15" s="37" t="str">
        <f t="shared" si="8"/>
        <v/>
      </c>
      <c r="Q15" s="48">
        <v>0</v>
      </c>
      <c r="R15" s="57">
        <v>18.7</v>
      </c>
      <c r="S15" s="37" t="str">
        <f t="shared" si="9"/>
        <v>/</v>
      </c>
      <c r="T15" s="48">
        <f t="shared" si="3"/>
        <v>189</v>
      </c>
      <c r="U15" s="57"/>
      <c r="V15" s="37" t="str">
        <f t="shared" si="10"/>
        <v/>
      </c>
      <c r="W15" s="48" t="str">
        <f t="shared" si="4"/>
        <v>0</v>
      </c>
      <c r="X15" s="34" t="str">
        <f t="shared" si="5"/>
        <v>0</v>
      </c>
    </row>
    <row r="16" spans="1:24" s="4" customFormat="1" ht="12.75">
      <c r="A16" s="80">
        <v>11</v>
      </c>
      <c r="B16" s="42" t="s">
        <v>84</v>
      </c>
      <c r="C16" s="42" t="s">
        <v>156</v>
      </c>
      <c r="D16" s="42">
        <v>2012</v>
      </c>
      <c r="E16" s="42" t="s">
        <v>31</v>
      </c>
      <c r="F16" s="81">
        <f t="shared" si="0"/>
        <v>277</v>
      </c>
      <c r="G16" s="107"/>
      <c r="H16" s="58"/>
      <c r="I16" s="87">
        <v>12.36</v>
      </c>
      <c r="J16" s="63" t="str">
        <f t="shared" si="6"/>
        <v>/</v>
      </c>
      <c r="K16" s="64">
        <f t="shared" si="1"/>
        <v>47</v>
      </c>
      <c r="L16" s="87">
        <v>1.69</v>
      </c>
      <c r="M16" s="63" t="str">
        <f t="shared" si="7"/>
        <v>/</v>
      </c>
      <c r="N16" s="64">
        <f t="shared" si="2"/>
        <v>48</v>
      </c>
      <c r="O16" s="87"/>
      <c r="P16" s="63" t="str">
        <f t="shared" si="8"/>
        <v/>
      </c>
      <c r="Q16" s="64">
        <v>0</v>
      </c>
      <c r="R16" s="88">
        <v>18.2</v>
      </c>
      <c r="S16" s="63" t="str">
        <f t="shared" si="9"/>
        <v>/</v>
      </c>
      <c r="T16" s="64">
        <f t="shared" si="3"/>
        <v>182</v>
      </c>
      <c r="U16" s="88"/>
      <c r="V16" s="63" t="str">
        <f t="shared" si="10"/>
        <v/>
      </c>
      <c r="W16" s="64" t="str">
        <f t="shared" si="4"/>
        <v>0</v>
      </c>
      <c r="X16" s="34" t="str">
        <f t="shared" si="5"/>
        <v>0</v>
      </c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6"/>
  <sheetViews>
    <sheetView tabSelected="1" zoomScale="90" zoomScaleNormal="90" workbookViewId="0" topLeftCell="A1">
      <selection activeCell="Y15" sqref="Y15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7.140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11" t="s">
        <v>20</v>
      </c>
      <c r="P1" s="111"/>
      <c r="Q1" s="111"/>
      <c r="R1" s="111"/>
      <c r="S1" s="111"/>
      <c r="T1" s="111"/>
      <c r="U1" s="111"/>
      <c r="V1" s="111"/>
      <c r="W1" s="111"/>
    </row>
    <row r="2" spans="1:23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 s="89"/>
      <c r="V2" s="89"/>
      <c r="W2" s="89"/>
    </row>
    <row r="3" spans="1:23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89"/>
      <c r="V3" s="89"/>
      <c r="W3" s="89"/>
    </row>
    <row r="4" spans="1:24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13</v>
      </c>
      <c r="S4" s="52" t="s">
        <v>4</v>
      </c>
      <c r="T4" s="46" t="s">
        <v>3</v>
      </c>
      <c r="U4" s="51" t="s">
        <v>10</v>
      </c>
      <c r="V4" s="52" t="s">
        <v>4</v>
      </c>
      <c r="W4" s="46" t="s">
        <v>3</v>
      </c>
      <c r="X4" s="33" t="s">
        <v>3</v>
      </c>
    </row>
    <row r="5" spans="1:24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1"/>
      <c r="V5" s="32"/>
      <c r="W5" s="30"/>
      <c r="X5" s="30"/>
    </row>
    <row r="6" spans="1:24" ht="12.75">
      <c r="A6" s="66">
        <v>1</v>
      </c>
      <c r="B6" s="39" t="s">
        <v>35</v>
      </c>
      <c r="C6" s="39" t="s">
        <v>36</v>
      </c>
      <c r="D6" s="39">
        <v>2011</v>
      </c>
      <c r="E6" s="39" t="s">
        <v>37</v>
      </c>
      <c r="F6" s="36">
        <f aca="true" t="shared" si="0" ref="F6:F11">K6+N6+Q6+T6+W6</f>
        <v>1120</v>
      </c>
      <c r="G6" s="40" t="s">
        <v>63</v>
      </c>
      <c r="H6" s="27"/>
      <c r="I6" s="47">
        <v>9.54</v>
      </c>
      <c r="J6" s="37" t="str">
        <f aca="true" t="shared" si="1" ref="J6:J11">IF(I6="","","/")</f>
        <v>/</v>
      </c>
      <c r="K6" s="48">
        <f aca="true" t="shared" si="2" ref="K6:K11">IF(I6="","0",INT(6.30895*((1460-(I6*100))/100)^2.5))</f>
        <v>363</v>
      </c>
      <c r="L6" s="47">
        <v>3.74</v>
      </c>
      <c r="M6" s="37" t="str">
        <f aca="true" t="shared" si="3" ref="M6:M11">IF(L6="","","/")</f>
        <v>/</v>
      </c>
      <c r="N6" s="48">
        <f aca="true" t="shared" si="4" ref="N6:N11">IF(L6="","0",INT(136.08157*((100*L6-130)/100)^1.1))</f>
        <v>363</v>
      </c>
      <c r="O6" s="47"/>
      <c r="P6" s="37" t="str">
        <f aca="true" t="shared" si="5" ref="P6:P11">IF(O6="","","/")</f>
        <v/>
      </c>
      <c r="Q6" s="48">
        <v>0</v>
      </c>
      <c r="R6" s="57">
        <v>34.8</v>
      </c>
      <c r="S6" s="37" t="str">
        <f aca="true" t="shared" si="6" ref="S6:S11">IF(R6="","","/")</f>
        <v>/</v>
      </c>
      <c r="T6" s="48">
        <f aca="true" t="shared" si="7" ref="T6:T11">IF(R6="","0",INT(19.191528*((100*R6-600)/100)^0.9))</f>
        <v>394</v>
      </c>
      <c r="U6" s="57"/>
      <c r="V6" s="37" t="str">
        <f aca="true" t="shared" si="8" ref="V6:V11">IF(U6="","","/")</f>
        <v/>
      </c>
      <c r="W6" s="48" t="str">
        <f aca="true" t="shared" si="9" ref="W6:W11">IF(U6="","0",INT(82.491673*((100*U6-178)/100)^0.9))</f>
        <v>0</v>
      </c>
      <c r="X6" s="34" t="str">
        <f aca="true" t="shared" si="10" ref="X6:X11">IF(V6="","0",INT(82.491673*((100*V6-178)/100)^0.9))</f>
        <v>0</v>
      </c>
    </row>
    <row r="7" spans="1:24" ht="12.75">
      <c r="A7" s="66">
        <v>2</v>
      </c>
      <c r="B7" s="39" t="s">
        <v>33</v>
      </c>
      <c r="C7" s="39" t="s">
        <v>34</v>
      </c>
      <c r="D7" s="39">
        <v>2011</v>
      </c>
      <c r="E7" s="39" t="s">
        <v>28</v>
      </c>
      <c r="F7" s="36">
        <f t="shared" si="0"/>
        <v>1012</v>
      </c>
      <c r="G7" s="40" t="s">
        <v>63</v>
      </c>
      <c r="H7" s="58"/>
      <c r="I7" s="47">
        <v>9.77</v>
      </c>
      <c r="J7" s="37" t="str">
        <f t="shared" si="1"/>
        <v>/</v>
      </c>
      <c r="K7" s="48">
        <f t="shared" si="2"/>
        <v>323</v>
      </c>
      <c r="L7" s="47">
        <v>3.55</v>
      </c>
      <c r="M7" s="37" t="str">
        <f t="shared" si="3"/>
        <v>/</v>
      </c>
      <c r="N7" s="48">
        <f t="shared" si="4"/>
        <v>332</v>
      </c>
      <c r="O7" s="47"/>
      <c r="P7" s="37" t="str">
        <f t="shared" si="5"/>
        <v/>
      </c>
      <c r="Q7" s="48">
        <v>0</v>
      </c>
      <c r="R7" s="57">
        <v>31.75</v>
      </c>
      <c r="S7" s="37" t="str">
        <f t="shared" si="6"/>
        <v>/</v>
      </c>
      <c r="T7" s="48">
        <f t="shared" si="7"/>
        <v>357</v>
      </c>
      <c r="U7" s="57"/>
      <c r="V7" s="37" t="str">
        <f t="shared" si="8"/>
        <v/>
      </c>
      <c r="W7" s="48" t="str">
        <f t="shared" si="9"/>
        <v>0</v>
      </c>
      <c r="X7" s="34" t="str">
        <f t="shared" si="10"/>
        <v>0</v>
      </c>
    </row>
    <row r="8" spans="1:24" s="4" customFormat="1" ht="12.75">
      <c r="A8" s="66">
        <v>3</v>
      </c>
      <c r="B8" s="39" t="s">
        <v>96</v>
      </c>
      <c r="C8" s="39" t="s">
        <v>60</v>
      </c>
      <c r="D8" s="39">
        <v>2011</v>
      </c>
      <c r="E8" s="39" t="s">
        <v>95</v>
      </c>
      <c r="F8" s="36">
        <f t="shared" si="0"/>
        <v>986</v>
      </c>
      <c r="G8" s="65" t="s">
        <v>63</v>
      </c>
      <c r="H8" s="58"/>
      <c r="I8" s="47">
        <v>9.79</v>
      </c>
      <c r="J8" s="37" t="str">
        <f t="shared" si="1"/>
        <v>/</v>
      </c>
      <c r="K8" s="48">
        <f t="shared" si="2"/>
        <v>320</v>
      </c>
      <c r="L8" s="47">
        <v>3.58</v>
      </c>
      <c r="M8" s="37" t="str">
        <f t="shared" si="3"/>
        <v>/</v>
      </c>
      <c r="N8" s="48">
        <f t="shared" si="4"/>
        <v>336</v>
      </c>
      <c r="O8" s="47"/>
      <c r="P8" s="37" t="str">
        <f t="shared" si="5"/>
        <v/>
      </c>
      <c r="Q8" s="48">
        <v>0</v>
      </c>
      <c r="R8" s="57">
        <v>29.66</v>
      </c>
      <c r="S8" s="37" t="str">
        <f t="shared" si="6"/>
        <v>/</v>
      </c>
      <c r="T8" s="48">
        <f t="shared" si="7"/>
        <v>330</v>
      </c>
      <c r="U8" s="57"/>
      <c r="V8" s="37" t="str">
        <f t="shared" si="8"/>
        <v/>
      </c>
      <c r="W8" s="48" t="str">
        <f t="shared" si="9"/>
        <v>0</v>
      </c>
      <c r="X8" s="34" t="str">
        <f t="shared" si="10"/>
        <v>0</v>
      </c>
    </row>
    <row r="9" spans="1:24" s="4" customFormat="1" ht="12.75">
      <c r="A9" s="66">
        <v>4</v>
      </c>
      <c r="B9" s="39" t="s">
        <v>29</v>
      </c>
      <c r="C9" s="39" t="s">
        <v>38</v>
      </c>
      <c r="D9" s="39">
        <v>2011</v>
      </c>
      <c r="E9" s="39" t="s">
        <v>31</v>
      </c>
      <c r="F9" s="36">
        <f t="shared" si="0"/>
        <v>904</v>
      </c>
      <c r="G9" s="40" t="s">
        <v>187</v>
      </c>
      <c r="H9" s="27"/>
      <c r="I9" s="47">
        <v>9.64</v>
      </c>
      <c r="J9" s="37" t="str">
        <f t="shared" si="1"/>
        <v>/</v>
      </c>
      <c r="K9" s="48">
        <f t="shared" si="2"/>
        <v>345</v>
      </c>
      <c r="L9" s="47">
        <v>3.58</v>
      </c>
      <c r="M9" s="37" t="str">
        <f t="shared" si="3"/>
        <v>/</v>
      </c>
      <c r="N9" s="48">
        <f t="shared" si="4"/>
        <v>336</v>
      </c>
      <c r="O9" s="47"/>
      <c r="P9" s="37" t="str">
        <f t="shared" si="5"/>
        <v/>
      </c>
      <c r="Q9" s="48">
        <v>0</v>
      </c>
      <c r="R9" s="57"/>
      <c r="S9" s="37" t="str">
        <f t="shared" si="6"/>
        <v/>
      </c>
      <c r="T9" s="48" t="str">
        <f t="shared" si="7"/>
        <v>0</v>
      </c>
      <c r="U9" s="57">
        <v>4.8</v>
      </c>
      <c r="V9" s="37" t="str">
        <f t="shared" si="8"/>
        <v>/</v>
      </c>
      <c r="W9" s="48">
        <f t="shared" si="9"/>
        <v>223</v>
      </c>
      <c r="X9" s="34" t="e">
        <f t="shared" si="10"/>
        <v>#VALUE!</v>
      </c>
    </row>
    <row r="10" spans="1:24" s="4" customFormat="1" ht="12.75">
      <c r="A10" s="66">
        <v>5</v>
      </c>
      <c r="B10" s="39" t="s">
        <v>41</v>
      </c>
      <c r="C10" s="39" t="s">
        <v>42</v>
      </c>
      <c r="D10" s="39">
        <v>2011</v>
      </c>
      <c r="E10" s="39" t="s">
        <v>131</v>
      </c>
      <c r="F10" s="36">
        <f t="shared" si="0"/>
        <v>755</v>
      </c>
      <c r="G10" s="40" t="s">
        <v>187</v>
      </c>
      <c r="H10" s="27"/>
      <c r="I10" s="47">
        <v>10.17</v>
      </c>
      <c r="J10" s="37" t="str">
        <f t="shared" si="1"/>
        <v>/</v>
      </c>
      <c r="K10" s="48">
        <f t="shared" si="2"/>
        <v>260</v>
      </c>
      <c r="L10" s="47">
        <v>3.13</v>
      </c>
      <c r="M10" s="37" t="str">
        <f t="shared" si="3"/>
        <v>/</v>
      </c>
      <c r="N10" s="48">
        <f t="shared" si="4"/>
        <v>264</v>
      </c>
      <c r="O10" s="47"/>
      <c r="P10" s="37" t="str">
        <f t="shared" si="5"/>
        <v/>
      </c>
      <c r="Q10" s="48">
        <v>0</v>
      </c>
      <c r="R10" s="57">
        <v>21.9</v>
      </c>
      <c r="S10" s="37" t="str">
        <f t="shared" si="6"/>
        <v>/</v>
      </c>
      <c r="T10" s="48">
        <f t="shared" si="7"/>
        <v>231</v>
      </c>
      <c r="U10" s="57"/>
      <c r="V10" s="37" t="str">
        <f t="shared" si="8"/>
        <v/>
      </c>
      <c r="W10" s="48" t="str">
        <f t="shared" si="9"/>
        <v>0</v>
      </c>
      <c r="X10" s="34" t="str">
        <f t="shared" si="10"/>
        <v>0</v>
      </c>
    </row>
    <row r="11" spans="1:24" s="4" customFormat="1" ht="12.75">
      <c r="A11" s="80">
        <v>6</v>
      </c>
      <c r="B11" s="42" t="s">
        <v>50</v>
      </c>
      <c r="C11" s="42" t="s">
        <v>159</v>
      </c>
      <c r="D11" s="42">
        <v>2011</v>
      </c>
      <c r="E11" s="42" t="s">
        <v>131</v>
      </c>
      <c r="F11" s="81">
        <f t="shared" si="0"/>
        <v>715</v>
      </c>
      <c r="G11" s="86" t="s">
        <v>187</v>
      </c>
      <c r="H11" s="27"/>
      <c r="I11" s="87">
        <v>10.77</v>
      </c>
      <c r="J11" s="63" t="str">
        <f t="shared" si="1"/>
        <v>/</v>
      </c>
      <c r="K11" s="64">
        <f t="shared" si="2"/>
        <v>181</v>
      </c>
      <c r="L11" s="87">
        <v>2.84</v>
      </c>
      <c r="M11" s="63" t="str">
        <f t="shared" si="3"/>
        <v>/</v>
      </c>
      <c r="N11" s="64">
        <f t="shared" si="4"/>
        <v>218</v>
      </c>
      <c r="O11" s="87"/>
      <c r="P11" s="63" t="str">
        <f t="shared" si="5"/>
        <v/>
      </c>
      <c r="Q11" s="64">
        <v>0</v>
      </c>
      <c r="R11" s="88">
        <v>28.49</v>
      </c>
      <c r="S11" s="63" t="str">
        <f t="shared" si="6"/>
        <v>/</v>
      </c>
      <c r="T11" s="64">
        <f t="shared" si="7"/>
        <v>316</v>
      </c>
      <c r="U11" s="88"/>
      <c r="V11" s="63" t="str">
        <f t="shared" si="8"/>
        <v/>
      </c>
      <c r="W11" s="64" t="str">
        <f t="shared" si="9"/>
        <v>0</v>
      </c>
      <c r="X11" s="34" t="str">
        <f t="shared" si="10"/>
        <v>0</v>
      </c>
    </row>
    <row r="12" spans="1:23" ht="12.75">
      <c r="A12" s="91"/>
      <c r="B12" s="62"/>
      <c r="C12" s="91"/>
      <c r="D12" s="62"/>
      <c r="E12" s="62"/>
      <c r="F12" s="36"/>
      <c r="G12" s="62"/>
      <c r="H12" s="62"/>
      <c r="I12" s="54"/>
      <c r="J12" s="54"/>
      <c r="K12" s="92"/>
      <c r="L12" s="62"/>
      <c r="M12" s="54"/>
      <c r="N12" s="93"/>
      <c r="O12" s="62"/>
      <c r="P12" s="54"/>
      <c r="Q12" s="93"/>
      <c r="R12" s="62"/>
      <c r="S12" s="54"/>
      <c r="T12" s="93"/>
      <c r="U12" s="90"/>
      <c r="V12" s="90"/>
      <c r="W12" s="89"/>
    </row>
    <row r="13" ht="12.75">
      <c r="F13" s="24"/>
    </row>
    <row r="14" ht="12.75">
      <c r="F14" s="24"/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4"/>
  <sheetViews>
    <sheetView zoomScale="90" zoomScaleNormal="90" workbookViewId="0" topLeftCell="A1">
      <selection activeCell="G13" sqref="G13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00390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94" t="s">
        <v>65</v>
      </c>
      <c r="B1" s="95"/>
      <c r="C1" s="94"/>
      <c r="D1" s="95"/>
      <c r="E1" s="95"/>
      <c r="F1" s="95"/>
      <c r="G1" s="95"/>
      <c r="H1" s="95"/>
      <c r="I1" s="96"/>
      <c r="J1" s="97"/>
      <c r="K1" s="98"/>
      <c r="L1" s="95"/>
      <c r="M1" s="97"/>
      <c r="N1" s="99"/>
      <c r="O1" s="112" t="s">
        <v>21</v>
      </c>
      <c r="P1" s="112"/>
      <c r="Q1" s="112"/>
      <c r="R1" s="112"/>
      <c r="S1" s="112"/>
      <c r="T1" s="112"/>
      <c r="U1" s="112"/>
      <c r="V1" s="112"/>
      <c r="W1" s="112"/>
    </row>
    <row r="2" spans="1:23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 s="89"/>
      <c r="V2" s="89"/>
      <c r="W2" s="89"/>
    </row>
    <row r="3" spans="1:23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89"/>
      <c r="V3" s="89"/>
      <c r="W3" s="89"/>
    </row>
    <row r="4" spans="1:24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12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13</v>
      </c>
      <c r="S4" s="52" t="s">
        <v>4</v>
      </c>
      <c r="T4" s="46" t="s">
        <v>3</v>
      </c>
      <c r="U4" s="51" t="s">
        <v>10</v>
      </c>
      <c r="V4" s="52" t="s">
        <v>4</v>
      </c>
      <c r="W4" s="46" t="s">
        <v>3</v>
      </c>
      <c r="X4" s="33" t="s">
        <v>3</v>
      </c>
    </row>
    <row r="5" spans="1:24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1"/>
      <c r="V5" s="32"/>
      <c r="W5" s="30"/>
      <c r="X5" s="30"/>
    </row>
    <row r="6" spans="1:24" ht="12.75">
      <c r="A6" s="66">
        <v>1</v>
      </c>
      <c r="B6" s="38" t="s">
        <v>162</v>
      </c>
      <c r="C6" s="38" t="s">
        <v>32</v>
      </c>
      <c r="D6" s="38">
        <v>2010</v>
      </c>
      <c r="E6" s="39" t="s">
        <v>25</v>
      </c>
      <c r="F6" s="36">
        <f aca="true" t="shared" si="0" ref="F6:F14">K6+N6+Q6+T6+W6</f>
        <v>1440</v>
      </c>
      <c r="G6" s="106" t="s">
        <v>63</v>
      </c>
      <c r="H6" s="62"/>
      <c r="I6" s="47">
        <v>8.85</v>
      </c>
      <c r="J6" s="37" t="str">
        <f aca="true" t="shared" si="1" ref="J6:J14">IF(I6="","","/")</f>
        <v>/</v>
      </c>
      <c r="K6" s="48">
        <f aca="true" t="shared" si="2" ref="K6:K14">IF(I6="","0",INT(6.30895*((1460-(I6*100))/100)^2.5))</f>
        <v>500</v>
      </c>
      <c r="L6" s="47">
        <v>4.49</v>
      </c>
      <c r="M6" s="37" t="str">
        <f aca="true" t="shared" si="3" ref="M6:M14">IF(L6="","","/")</f>
        <v>/</v>
      </c>
      <c r="N6" s="48">
        <f aca="true" t="shared" si="4" ref="N6:N14">IF(L6="","0",INT(136.08157*((100*L6-130)/100)^1.1))</f>
        <v>487</v>
      </c>
      <c r="O6" s="47"/>
      <c r="P6" s="37" t="str">
        <f aca="true" t="shared" si="5" ref="P6:P14">IF(O6="","","/")</f>
        <v/>
      </c>
      <c r="Q6" s="48">
        <v>0</v>
      </c>
      <c r="R6" s="57"/>
      <c r="S6" s="37" t="str">
        <f aca="true" t="shared" si="6" ref="S6:S14">IF(R6="","","/")</f>
        <v/>
      </c>
      <c r="T6" s="48" t="str">
        <f aca="true" t="shared" si="7" ref="T6:T14">IF(R6="","0",INT(19.191528*((100*R6-600)/100)^0.9))</f>
        <v>0</v>
      </c>
      <c r="U6" s="57">
        <v>8.43</v>
      </c>
      <c r="V6" s="37" t="str">
        <f aca="true" t="shared" si="8" ref="V6:V14">IF(U6="","","/")</f>
        <v>/</v>
      </c>
      <c r="W6" s="48">
        <f aca="true" t="shared" si="9" ref="W6:X9">IF(U6="","0",INT(82.491673*((100*U6-178)/100)^0.9))</f>
        <v>453</v>
      </c>
      <c r="X6" s="34" t="e">
        <f t="shared" si="9"/>
        <v>#VALUE!</v>
      </c>
    </row>
    <row r="7" spans="1:24" ht="12.75">
      <c r="A7" s="66">
        <v>2</v>
      </c>
      <c r="B7" s="39" t="s">
        <v>172</v>
      </c>
      <c r="C7" s="39" t="s">
        <v>43</v>
      </c>
      <c r="D7" s="39">
        <v>2010</v>
      </c>
      <c r="E7" s="39" t="s">
        <v>28</v>
      </c>
      <c r="F7" s="36">
        <f t="shared" si="0"/>
        <v>1294</v>
      </c>
      <c r="G7" s="106" t="s">
        <v>63</v>
      </c>
      <c r="H7" s="62"/>
      <c r="I7" s="47">
        <v>9</v>
      </c>
      <c r="J7" s="37" t="str">
        <f t="shared" si="1"/>
        <v>/</v>
      </c>
      <c r="K7" s="48">
        <f t="shared" si="2"/>
        <v>468</v>
      </c>
      <c r="L7" s="47">
        <v>4.14</v>
      </c>
      <c r="M7" s="37" t="str">
        <f t="shared" si="3"/>
        <v>/</v>
      </c>
      <c r="N7" s="48">
        <f t="shared" si="4"/>
        <v>428</v>
      </c>
      <c r="O7" s="47"/>
      <c r="P7" s="37" t="str">
        <f t="shared" si="5"/>
        <v/>
      </c>
      <c r="Q7" s="48">
        <v>0</v>
      </c>
      <c r="R7" s="57"/>
      <c r="S7" s="37" t="str">
        <f t="shared" si="6"/>
        <v/>
      </c>
      <c r="T7" s="48" t="str">
        <f t="shared" si="7"/>
        <v>0</v>
      </c>
      <c r="U7" s="57">
        <v>7.53</v>
      </c>
      <c r="V7" s="37" t="str">
        <f t="shared" si="8"/>
        <v>/</v>
      </c>
      <c r="W7" s="48">
        <f t="shared" si="9"/>
        <v>398</v>
      </c>
      <c r="X7" s="34" t="e">
        <f t="shared" si="9"/>
        <v>#VALUE!</v>
      </c>
    </row>
    <row r="8" spans="1:24" ht="12.75">
      <c r="A8" s="66">
        <v>3</v>
      </c>
      <c r="B8" s="39" t="s">
        <v>35</v>
      </c>
      <c r="C8" s="39" t="s">
        <v>160</v>
      </c>
      <c r="D8" s="39">
        <v>2010</v>
      </c>
      <c r="E8" s="39" t="s">
        <v>92</v>
      </c>
      <c r="F8" s="36">
        <f t="shared" si="0"/>
        <v>1228</v>
      </c>
      <c r="G8" s="65" t="s">
        <v>63</v>
      </c>
      <c r="H8" s="58"/>
      <c r="I8" s="47">
        <v>9.33</v>
      </c>
      <c r="J8" s="37" t="str">
        <f t="shared" si="1"/>
        <v>/</v>
      </c>
      <c r="K8" s="48">
        <f t="shared" si="2"/>
        <v>402</v>
      </c>
      <c r="L8" s="47">
        <v>4.18</v>
      </c>
      <c r="M8" s="37" t="str">
        <f t="shared" si="3"/>
        <v>/</v>
      </c>
      <c r="N8" s="48">
        <f t="shared" si="4"/>
        <v>435</v>
      </c>
      <c r="O8" s="47"/>
      <c r="P8" s="37" t="str">
        <f t="shared" si="5"/>
        <v/>
      </c>
      <c r="Q8" s="48">
        <v>0</v>
      </c>
      <c r="R8" s="57">
        <v>34.52</v>
      </c>
      <c r="S8" s="37" t="str">
        <f t="shared" si="6"/>
        <v>/</v>
      </c>
      <c r="T8" s="48">
        <f t="shared" si="7"/>
        <v>391</v>
      </c>
      <c r="U8" s="57"/>
      <c r="V8" s="37" t="str">
        <f t="shared" si="8"/>
        <v/>
      </c>
      <c r="W8" s="48" t="str">
        <f t="shared" si="9"/>
        <v>0</v>
      </c>
      <c r="X8" s="34" t="str">
        <f t="shared" si="9"/>
        <v>0</v>
      </c>
    </row>
    <row r="9" spans="1:24" s="4" customFormat="1" ht="12.75">
      <c r="A9" s="66">
        <v>4</v>
      </c>
      <c r="B9" s="39" t="s">
        <v>165</v>
      </c>
      <c r="C9" s="39" t="s">
        <v>166</v>
      </c>
      <c r="D9" s="39">
        <v>2010</v>
      </c>
      <c r="E9" s="39" t="s">
        <v>37</v>
      </c>
      <c r="F9" s="36">
        <f t="shared" si="0"/>
        <v>1059</v>
      </c>
      <c r="G9" s="106" t="s">
        <v>187</v>
      </c>
      <c r="H9" s="62"/>
      <c r="I9" s="47">
        <v>9.19</v>
      </c>
      <c r="J9" s="37" t="str">
        <f t="shared" si="1"/>
        <v>/</v>
      </c>
      <c r="K9" s="48">
        <f t="shared" si="2"/>
        <v>429</v>
      </c>
      <c r="L9" s="47">
        <v>3.51</v>
      </c>
      <c r="M9" s="37" t="str">
        <f t="shared" si="3"/>
        <v>/</v>
      </c>
      <c r="N9" s="48">
        <f t="shared" si="4"/>
        <v>325</v>
      </c>
      <c r="O9" s="47"/>
      <c r="P9" s="37" t="str">
        <f t="shared" si="5"/>
        <v/>
      </c>
      <c r="Q9" s="48">
        <v>0</v>
      </c>
      <c r="R9" s="57">
        <v>27.68</v>
      </c>
      <c r="S9" s="37" t="str">
        <f t="shared" si="6"/>
        <v>/</v>
      </c>
      <c r="T9" s="48">
        <f t="shared" si="7"/>
        <v>305</v>
      </c>
      <c r="U9" s="57"/>
      <c r="V9" s="37" t="str">
        <f t="shared" si="8"/>
        <v/>
      </c>
      <c r="W9" s="48" t="str">
        <f t="shared" si="9"/>
        <v>0</v>
      </c>
      <c r="X9" s="34" t="str">
        <f t="shared" si="9"/>
        <v>0</v>
      </c>
    </row>
    <row r="10" spans="1:23" ht="12.75">
      <c r="A10" s="66">
        <v>5</v>
      </c>
      <c r="B10" s="39" t="s">
        <v>163</v>
      </c>
      <c r="C10" s="39" t="s">
        <v>164</v>
      </c>
      <c r="D10" s="39">
        <v>2010</v>
      </c>
      <c r="E10" s="39" t="s">
        <v>28</v>
      </c>
      <c r="F10" s="36">
        <f t="shared" si="0"/>
        <v>1004</v>
      </c>
      <c r="G10" s="106" t="s">
        <v>187</v>
      </c>
      <c r="H10" s="62"/>
      <c r="I10" s="47">
        <v>9.77</v>
      </c>
      <c r="J10" s="37" t="str">
        <f t="shared" si="1"/>
        <v>/</v>
      </c>
      <c r="K10" s="48">
        <f t="shared" si="2"/>
        <v>323</v>
      </c>
      <c r="L10" s="47">
        <v>3.48</v>
      </c>
      <c r="M10" s="37" t="str">
        <f t="shared" si="3"/>
        <v>/</v>
      </c>
      <c r="N10" s="48">
        <f t="shared" si="4"/>
        <v>320</v>
      </c>
      <c r="O10" s="47"/>
      <c r="P10" s="37" t="str">
        <f t="shared" si="5"/>
        <v/>
      </c>
      <c r="Q10" s="48">
        <v>0</v>
      </c>
      <c r="R10" s="57"/>
      <c r="S10" s="37" t="str">
        <f t="shared" si="6"/>
        <v/>
      </c>
      <c r="T10" s="48" t="str">
        <f t="shared" si="7"/>
        <v>0</v>
      </c>
      <c r="U10" s="57">
        <v>6.94</v>
      </c>
      <c r="V10" s="37" t="str">
        <f t="shared" si="8"/>
        <v>/</v>
      </c>
      <c r="W10" s="48">
        <f>IF(U10="","0",INT(82.491673*((100*U10-178)/100)^0.9))</f>
        <v>361</v>
      </c>
    </row>
    <row r="11" spans="1:23" ht="12.75">
      <c r="A11" s="66">
        <v>6</v>
      </c>
      <c r="B11" s="39" t="s">
        <v>55</v>
      </c>
      <c r="C11" s="39" t="s">
        <v>61</v>
      </c>
      <c r="D11" s="39">
        <v>2010</v>
      </c>
      <c r="E11" s="39" t="s">
        <v>92</v>
      </c>
      <c r="F11" s="36">
        <f t="shared" si="0"/>
        <v>998</v>
      </c>
      <c r="G11" s="40" t="s">
        <v>187</v>
      </c>
      <c r="H11" s="27"/>
      <c r="I11" s="47">
        <v>10.2</v>
      </c>
      <c r="J11" s="37" t="str">
        <f t="shared" si="1"/>
        <v>/</v>
      </c>
      <c r="K11" s="48">
        <f t="shared" si="2"/>
        <v>256</v>
      </c>
      <c r="L11" s="47">
        <v>3.71</v>
      </c>
      <c r="M11" s="37" t="str">
        <f t="shared" si="3"/>
        <v>/</v>
      </c>
      <c r="N11" s="48">
        <f t="shared" si="4"/>
        <v>358</v>
      </c>
      <c r="O11" s="47"/>
      <c r="P11" s="37" t="str">
        <f t="shared" si="5"/>
        <v/>
      </c>
      <c r="Q11" s="48">
        <v>0</v>
      </c>
      <c r="R11" s="57">
        <v>33.93</v>
      </c>
      <c r="S11" s="37" t="str">
        <f t="shared" si="6"/>
        <v>/</v>
      </c>
      <c r="T11" s="48">
        <f t="shared" si="7"/>
        <v>384</v>
      </c>
      <c r="U11" s="57"/>
      <c r="V11" s="37" t="str">
        <f t="shared" si="8"/>
        <v/>
      </c>
      <c r="W11" s="48" t="str">
        <f>IF(U11="","0",INT(82.491673*((100*U11-178)/100)^0.9))</f>
        <v>0</v>
      </c>
    </row>
    <row r="12" spans="1:23" ht="12.75">
      <c r="A12" s="66">
        <v>7</v>
      </c>
      <c r="B12" s="39" t="s">
        <v>44</v>
      </c>
      <c r="C12" s="39" t="s">
        <v>45</v>
      </c>
      <c r="D12" s="39">
        <v>2010</v>
      </c>
      <c r="E12" s="39" t="s">
        <v>131</v>
      </c>
      <c r="F12" s="36">
        <f t="shared" si="0"/>
        <v>890</v>
      </c>
      <c r="G12" s="40"/>
      <c r="H12" s="27"/>
      <c r="I12" s="47">
        <v>9.91</v>
      </c>
      <c r="J12" s="37" t="str">
        <f t="shared" si="1"/>
        <v>/</v>
      </c>
      <c r="K12" s="48">
        <f t="shared" si="2"/>
        <v>300</v>
      </c>
      <c r="L12" s="47">
        <v>2.9</v>
      </c>
      <c r="M12" s="37" t="str">
        <f t="shared" si="3"/>
        <v>/</v>
      </c>
      <c r="N12" s="48">
        <f t="shared" si="4"/>
        <v>228</v>
      </c>
      <c r="O12" s="47"/>
      <c r="P12" s="37" t="str">
        <f t="shared" si="5"/>
        <v/>
      </c>
      <c r="Q12" s="48">
        <v>0</v>
      </c>
      <c r="R12" s="57"/>
      <c r="S12" s="37" t="str">
        <f t="shared" si="6"/>
        <v/>
      </c>
      <c r="T12" s="48" t="str">
        <f t="shared" si="7"/>
        <v>0</v>
      </c>
      <c r="U12" s="57">
        <v>6.96</v>
      </c>
      <c r="V12" s="37" t="str">
        <f t="shared" si="8"/>
        <v>/</v>
      </c>
      <c r="W12" s="48">
        <f>IF(U12="","0",INT(82.491673*((100*U12-178)/100)^0.9))</f>
        <v>362</v>
      </c>
    </row>
    <row r="13" spans="1:23" ht="12.75">
      <c r="A13" s="66">
        <v>8</v>
      </c>
      <c r="B13" s="39" t="s">
        <v>171</v>
      </c>
      <c r="C13" s="39" t="s">
        <v>122</v>
      </c>
      <c r="D13" s="39">
        <v>2010</v>
      </c>
      <c r="E13" s="39" t="s">
        <v>28</v>
      </c>
      <c r="F13" s="36">
        <f t="shared" si="0"/>
        <v>705</v>
      </c>
      <c r="G13" s="41"/>
      <c r="H13" s="62"/>
      <c r="I13" s="47">
        <v>10.65</v>
      </c>
      <c r="J13" s="37" t="str">
        <f t="shared" si="1"/>
        <v>/</v>
      </c>
      <c r="K13" s="48">
        <f t="shared" si="2"/>
        <v>195</v>
      </c>
      <c r="L13" s="47">
        <v>3.1</v>
      </c>
      <c r="M13" s="37" t="str">
        <f t="shared" si="3"/>
        <v>/</v>
      </c>
      <c r="N13" s="48">
        <f t="shared" si="4"/>
        <v>259</v>
      </c>
      <c r="O13" s="47"/>
      <c r="P13" s="37" t="str">
        <f t="shared" si="5"/>
        <v/>
      </c>
      <c r="Q13" s="48">
        <v>0</v>
      </c>
      <c r="R13" s="57">
        <v>23.47</v>
      </c>
      <c r="S13" s="37" t="str">
        <f t="shared" si="6"/>
        <v>/</v>
      </c>
      <c r="T13" s="48">
        <f t="shared" si="7"/>
        <v>251</v>
      </c>
      <c r="U13" s="57"/>
      <c r="V13" s="37" t="str">
        <f t="shared" si="8"/>
        <v/>
      </c>
      <c r="W13" s="48" t="str">
        <f>IF(U13="","0",INT(82.491673*((100*U13-178)/100)^0.9))</f>
        <v>0</v>
      </c>
    </row>
    <row r="14" spans="1:23" ht="12.75">
      <c r="A14" s="80">
        <v>9</v>
      </c>
      <c r="B14" s="42" t="s">
        <v>62</v>
      </c>
      <c r="C14" s="42" t="s">
        <v>161</v>
      </c>
      <c r="D14" s="42">
        <v>2010</v>
      </c>
      <c r="E14" s="42" t="s">
        <v>95</v>
      </c>
      <c r="F14" s="81">
        <f t="shared" si="0"/>
        <v>398</v>
      </c>
      <c r="G14" s="107"/>
      <c r="H14" s="58"/>
      <c r="I14" s="87">
        <v>11.4</v>
      </c>
      <c r="J14" s="63" t="str">
        <f t="shared" si="1"/>
        <v>/</v>
      </c>
      <c r="K14" s="64">
        <f t="shared" si="2"/>
        <v>115</v>
      </c>
      <c r="L14" s="87">
        <v>2.05</v>
      </c>
      <c r="M14" s="63" t="str">
        <f t="shared" si="3"/>
        <v>/</v>
      </c>
      <c r="N14" s="64">
        <f t="shared" si="4"/>
        <v>99</v>
      </c>
      <c r="O14" s="87"/>
      <c r="P14" s="63" t="str">
        <f t="shared" si="5"/>
        <v/>
      </c>
      <c r="Q14" s="64">
        <v>0</v>
      </c>
      <c r="R14" s="88"/>
      <c r="S14" s="63" t="str">
        <f t="shared" si="6"/>
        <v/>
      </c>
      <c r="T14" s="64" t="str">
        <f t="shared" si="7"/>
        <v>0</v>
      </c>
      <c r="U14" s="88">
        <v>4.23</v>
      </c>
      <c r="V14" s="63" t="str">
        <f t="shared" si="8"/>
        <v>/</v>
      </c>
      <c r="W14" s="64">
        <f>IF(U14="","0",INT(82.491673*((100*U14-178)/100)^0.9))</f>
        <v>184</v>
      </c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1"/>
  <sheetViews>
    <sheetView zoomScale="90" zoomScaleNormal="90" workbookViewId="0" topLeftCell="A1">
      <selection activeCell="R4" sqref="R4:T9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65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11" t="s">
        <v>22</v>
      </c>
      <c r="P1" s="111"/>
      <c r="Q1" s="111"/>
      <c r="R1" s="111"/>
      <c r="S1" s="111"/>
      <c r="T1" s="111"/>
    </row>
    <row r="2" spans="1:19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9"/>
      <c r="I3" s="109"/>
      <c r="J3" s="109"/>
      <c r="K3" s="109"/>
      <c r="L3" s="109"/>
      <c r="M3" s="109"/>
      <c r="N3" s="109"/>
      <c r="O3" s="109"/>
      <c r="P3" s="109"/>
      <c r="Q3" s="109"/>
      <c r="R3"/>
      <c r="S3"/>
    </row>
    <row r="4" spans="1:21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16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10</v>
      </c>
      <c r="S4" s="52" t="s">
        <v>4</v>
      </c>
      <c r="T4" s="46" t="s">
        <v>3</v>
      </c>
      <c r="U4" s="33" t="s">
        <v>3</v>
      </c>
    </row>
    <row r="5" spans="1:21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0"/>
    </row>
    <row r="6" spans="1:21" ht="12.75">
      <c r="A6" s="66">
        <v>1</v>
      </c>
      <c r="B6" s="39" t="s">
        <v>169</v>
      </c>
      <c r="C6" s="39" t="s">
        <v>48</v>
      </c>
      <c r="D6" s="39">
        <v>2009</v>
      </c>
      <c r="E6" s="39" t="s">
        <v>37</v>
      </c>
      <c r="F6" s="36">
        <f>IF(B6="","",K6+N6+Q6+T6)</f>
        <v>1446</v>
      </c>
      <c r="G6" s="106" t="s">
        <v>63</v>
      </c>
      <c r="H6" s="62"/>
      <c r="I6" s="49">
        <v>10.93</v>
      </c>
      <c r="J6" s="37" t="str">
        <f>IF(I6="","","/")</f>
        <v>/</v>
      </c>
      <c r="K6" s="48">
        <f>IF(I6="","0",INT(3.80423*((1820-(I6*100))/100)^2.5))</f>
        <v>542</v>
      </c>
      <c r="L6" s="53">
        <v>4.38</v>
      </c>
      <c r="M6" s="37" t="str">
        <f>IF(L6="","","/")</f>
        <v>/</v>
      </c>
      <c r="N6" s="48">
        <f>IF(L6="","0",INT(136.08157*((100*L6-130)/100)^1.1))</f>
        <v>469</v>
      </c>
      <c r="O6" s="53"/>
      <c r="P6" s="37" t="str">
        <f>IF(O6="","","/")</f>
        <v/>
      </c>
      <c r="Q6" s="48">
        <v>0</v>
      </c>
      <c r="R6" s="60">
        <v>8.13</v>
      </c>
      <c r="S6" s="37" t="str">
        <f>IF(R6="","","/")</f>
        <v>/</v>
      </c>
      <c r="T6" s="48">
        <f>IF(R6="","0",INT(82.491673*((100*R6-178)/100)^0.9))</f>
        <v>435</v>
      </c>
      <c r="U6" s="34" t="e">
        <f>IF(S6="","0",INT(82.491673*((100*S6-178)/100)^0.9))</f>
        <v>#VALUE!</v>
      </c>
    </row>
    <row r="7" spans="1:21" ht="12.75">
      <c r="A7" s="66">
        <v>2</v>
      </c>
      <c r="B7" s="39" t="s">
        <v>167</v>
      </c>
      <c r="C7" s="39" t="s">
        <v>168</v>
      </c>
      <c r="D7" s="39">
        <v>2009</v>
      </c>
      <c r="E7" s="39" t="s">
        <v>92</v>
      </c>
      <c r="F7" s="36">
        <f>IF(B7="","",K7+N7+Q7+T7)</f>
        <v>1192</v>
      </c>
      <c r="G7" s="65" t="s">
        <v>63</v>
      </c>
      <c r="H7" s="58"/>
      <c r="I7" s="47">
        <v>11.59</v>
      </c>
      <c r="J7" s="37" t="str">
        <f>IF(I7="","","/")</f>
        <v>/</v>
      </c>
      <c r="K7" s="48">
        <f>IF(I7="","0",INT(3.80423*((1820-(I7*100))/100)^2.5))</f>
        <v>427</v>
      </c>
      <c r="L7" s="47">
        <v>3.98</v>
      </c>
      <c r="M7" s="37" t="str">
        <f>IF(L7="","","/")</f>
        <v>/</v>
      </c>
      <c r="N7" s="48">
        <f>IF(L7="","0",INT(136.08157*((100*L7-130)/100)^1.1))</f>
        <v>402</v>
      </c>
      <c r="O7" s="47"/>
      <c r="P7" s="37" t="str">
        <f>IF(O7="","","/")</f>
        <v/>
      </c>
      <c r="Q7" s="48">
        <v>0</v>
      </c>
      <c r="R7" s="57">
        <v>6.98</v>
      </c>
      <c r="S7" s="37" t="str">
        <f>IF(R7="","","/")</f>
        <v>/</v>
      </c>
      <c r="T7" s="48">
        <f>IF(R7="","0",INT(82.491673*((100*R7-178)/100)^0.9))</f>
        <v>363</v>
      </c>
      <c r="U7" s="34" t="e">
        <f>IF(S7="","0",INT(82.491673*((100*S7-178)/100)^0.9))</f>
        <v>#VALUE!</v>
      </c>
    </row>
    <row r="8" spans="1:21" ht="12.75">
      <c r="A8" s="66">
        <v>3</v>
      </c>
      <c r="B8" s="39" t="s">
        <v>50</v>
      </c>
      <c r="C8" s="39" t="s">
        <v>51</v>
      </c>
      <c r="D8" s="39">
        <v>2009</v>
      </c>
      <c r="E8" s="39" t="s">
        <v>92</v>
      </c>
      <c r="F8" s="36">
        <f>IF(B8="","",K8+N8+Q8+T8)</f>
        <v>1117</v>
      </c>
      <c r="G8" s="65" t="s">
        <v>63</v>
      </c>
      <c r="H8" s="58"/>
      <c r="I8" s="47">
        <v>11.87</v>
      </c>
      <c r="J8" s="37" t="str">
        <f>IF(I8="","","/")</f>
        <v>/</v>
      </c>
      <c r="K8" s="48">
        <f>IF(I8="","0",INT(3.80423*((1820-(I8*100))/100)^2.5))</f>
        <v>383</v>
      </c>
      <c r="L8" s="47">
        <v>3.85</v>
      </c>
      <c r="M8" s="37" t="str">
        <f>IF(L8="","","/")</f>
        <v>/</v>
      </c>
      <c r="N8" s="48">
        <f>IF(L8="","0",INT(136.08157*((100*L8-130)/100)^1.1))</f>
        <v>381</v>
      </c>
      <c r="O8" s="47"/>
      <c r="P8" s="37" t="str">
        <f>IF(O8="","","/")</f>
        <v/>
      </c>
      <c r="Q8" s="48">
        <v>0</v>
      </c>
      <c r="R8" s="57">
        <v>6.81</v>
      </c>
      <c r="S8" s="37" t="str">
        <f>IF(R8="","","/")</f>
        <v>/</v>
      </c>
      <c r="T8" s="48">
        <f>IF(R8="","0",INT(82.491673*((100*R8-178)/100)^0.9))</f>
        <v>353</v>
      </c>
      <c r="U8" s="12"/>
    </row>
    <row r="9" spans="1:20" ht="12.75">
      <c r="A9" s="80">
        <v>4</v>
      </c>
      <c r="B9" s="42" t="s">
        <v>179</v>
      </c>
      <c r="C9" s="42" t="s">
        <v>180</v>
      </c>
      <c r="D9" s="42">
        <v>2009</v>
      </c>
      <c r="E9" s="42" t="s">
        <v>47</v>
      </c>
      <c r="F9" s="81">
        <f>IF(B9="","",K9+N9+Q9+T9)</f>
        <v>794</v>
      </c>
      <c r="G9" s="107" t="s">
        <v>187</v>
      </c>
      <c r="H9" s="58"/>
      <c r="I9" s="87">
        <v>13.09</v>
      </c>
      <c r="J9" s="63" t="str">
        <f>IF(I9="","","/")</f>
        <v>/</v>
      </c>
      <c r="K9" s="64">
        <f>IF(I9="","0",INT(3.80423*((1820-(I9*100))/100)^2.5))</f>
        <v>224</v>
      </c>
      <c r="L9" s="87">
        <v>3.02</v>
      </c>
      <c r="M9" s="63" t="str">
        <f>IF(L9="","","/")</f>
        <v>/</v>
      </c>
      <c r="N9" s="64">
        <f>IF(L9="","0",INT(136.08157*((100*L9-130)/100)^1.1))</f>
        <v>247</v>
      </c>
      <c r="O9" s="87"/>
      <c r="P9" s="63" t="str">
        <f>IF(O9="","","/")</f>
        <v/>
      </c>
      <c r="Q9" s="64">
        <v>0</v>
      </c>
      <c r="R9" s="88">
        <v>6.35</v>
      </c>
      <c r="S9" s="63" t="str">
        <f>IF(R9="","","/")</f>
        <v>/</v>
      </c>
      <c r="T9" s="64">
        <f>IF(R9="","0",INT(82.491673*((100*R9-178)/100)^0.9))</f>
        <v>323</v>
      </c>
    </row>
    <row r="10" ht="12.75">
      <c r="F10" s="24"/>
    </row>
    <row r="11" ht="12.75">
      <c r="F11" s="24"/>
    </row>
    <row r="12" ht="12.75">
      <c r="F12" s="24"/>
    </row>
    <row r="13" ht="12.75">
      <c r="F13" s="24"/>
    </row>
    <row r="14" ht="12.75">
      <c r="F14" s="24"/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25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9.71093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00390625" style="13" customWidth="1"/>
    <col min="12" max="12" width="6.57421875" style="5" customWidth="1"/>
    <col min="13" max="13" width="2.140625" style="8" customWidth="1"/>
    <col min="14" max="14" width="5.00390625" style="14" customWidth="1"/>
    <col min="15" max="15" width="5.574218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94" t="s">
        <v>65</v>
      </c>
      <c r="B1" s="95"/>
      <c r="C1" s="94"/>
      <c r="D1" s="95"/>
      <c r="E1" s="95"/>
      <c r="F1" s="95"/>
      <c r="G1" s="95"/>
      <c r="H1" s="95"/>
      <c r="I1" s="96"/>
      <c r="J1" s="97"/>
      <c r="K1" s="98"/>
      <c r="L1" s="95"/>
      <c r="M1" s="97"/>
      <c r="N1" s="99"/>
      <c r="O1" s="112" t="s">
        <v>23</v>
      </c>
      <c r="P1" s="112"/>
      <c r="Q1" s="112"/>
      <c r="R1" s="112"/>
      <c r="S1" s="112"/>
      <c r="T1" s="112"/>
    </row>
    <row r="2" spans="1:20" ht="12.75">
      <c r="A2" s="84"/>
      <c r="B2" s="58"/>
      <c r="C2" s="84"/>
      <c r="D2" s="58"/>
      <c r="E2" s="58"/>
      <c r="F2" s="58"/>
      <c r="G2" s="58"/>
      <c r="H2" s="58"/>
      <c r="I2" s="7"/>
      <c r="J2" s="7"/>
      <c r="K2" s="11"/>
      <c r="L2" s="7"/>
      <c r="M2" s="7"/>
      <c r="N2" s="12"/>
      <c r="O2" s="25"/>
      <c r="P2" s="7"/>
      <c r="Q2" s="12"/>
      <c r="R2" s="89"/>
      <c r="S2" s="89"/>
      <c r="T2" s="89"/>
    </row>
    <row r="3" spans="1:20" ht="12.75">
      <c r="A3" s="84"/>
      <c r="B3" s="58"/>
      <c r="C3" s="84"/>
      <c r="D3" s="58"/>
      <c r="E3" s="58"/>
      <c r="F3" s="58"/>
      <c r="G3" s="58"/>
      <c r="H3" s="58"/>
      <c r="I3" s="109"/>
      <c r="J3" s="109"/>
      <c r="K3" s="109"/>
      <c r="L3" s="109"/>
      <c r="M3" s="109"/>
      <c r="N3" s="109"/>
      <c r="O3" s="109"/>
      <c r="P3" s="109"/>
      <c r="Q3" s="109"/>
      <c r="R3" s="89"/>
      <c r="S3" s="89"/>
      <c r="T3" s="89"/>
    </row>
    <row r="4" spans="1:21" s="1" customFormat="1" ht="12.75">
      <c r="A4" s="75"/>
      <c r="B4" s="76" t="s">
        <v>0</v>
      </c>
      <c r="C4" s="77" t="s">
        <v>1</v>
      </c>
      <c r="D4" s="77" t="s">
        <v>5</v>
      </c>
      <c r="E4" s="76" t="s">
        <v>2</v>
      </c>
      <c r="F4" s="78" t="s">
        <v>6</v>
      </c>
      <c r="G4" s="79" t="s">
        <v>7</v>
      </c>
      <c r="H4" s="73"/>
      <c r="I4" s="44" t="s">
        <v>16</v>
      </c>
      <c r="J4" s="45" t="s">
        <v>4</v>
      </c>
      <c r="K4" s="46" t="s">
        <v>3</v>
      </c>
      <c r="L4" s="51" t="s">
        <v>9</v>
      </c>
      <c r="M4" s="52" t="s">
        <v>4</v>
      </c>
      <c r="N4" s="46" t="s">
        <v>3</v>
      </c>
      <c r="O4" s="51" t="s">
        <v>11</v>
      </c>
      <c r="P4" s="52" t="s">
        <v>4</v>
      </c>
      <c r="Q4" s="46" t="s">
        <v>3</v>
      </c>
      <c r="R4" s="51" t="s">
        <v>10</v>
      </c>
      <c r="S4" s="52" t="s">
        <v>4</v>
      </c>
      <c r="T4" s="46" t="s">
        <v>3</v>
      </c>
      <c r="U4" s="33" t="s">
        <v>3</v>
      </c>
    </row>
    <row r="5" spans="1:21" s="1" customFormat="1" ht="12.75">
      <c r="A5" s="66"/>
      <c r="B5" s="73" t="s">
        <v>8</v>
      </c>
      <c r="C5" s="72"/>
      <c r="D5" s="72"/>
      <c r="E5" s="73"/>
      <c r="F5" s="74"/>
      <c r="G5" s="85"/>
      <c r="H5" s="73"/>
      <c r="I5" s="28"/>
      <c r="J5" s="29"/>
      <c r="K5" s="30"/>
      <c r="L5" s="31"/>
      <c r="M5" s="32"/>
      <c r="N5" s="30"/>
      <c r="O5" s="31"/>
      <c r="P5" s="32"/>
      <c r="Q5" s="30"/>
      <c r="R5" s="31"/>
      <c r="S5" s="32"/>
      <c r="T5" s="30"/>
      <c r="U5" s="30"/>
    </row>
    <row r="6" spans="1:21" ht="12.75">
      <c r="A6" s="66">
        <v>1</v>
      </c>
      <c r="B6" s="39" t="s">
        <v>58</v>
      </c>
      <c r="C6" s="39" t="s">
        <v>57</v>
      </c>
      <c r="D6" s="39">
        <v>2008</v>
      </c>
      <c r="E6" s="39" t="s">
        <v>92</v>
      </c>
      <c r="F6" s="36">
        <f>IF(B6="","",K6+N6+Q6+T6)</f>
        <v>1678</v>
      </c>
      <c r="G6" s="65" t="s">
        <v>63</v>
      </c>
      <c r="H6" s="58"/>
      <c r="I6" s="47">
        <v>11.08</v>
      </c>
      <c r="J6" s="37" t="str">
        <f>IF(I6="","","/")</f>
        <v>/</v>
      </c>
      <c r="K6" s="48">
        <f>IF(I6="","0",INT(3.80423*((1820-(I6*100))/100)^2.5))</f>
        <v>514</v>
      </c>
      <c r="L6" s="47"/>
      <c r="M6" s="37" t="str">
        <f>IF(L6="","","/")</f>
        <v/>
      </c>
      <c r="N6" s="48" t="str">
        <f>IF(L6="","0",INT(136.08157*((100*L6-130)/100)^1.1))</f>
        <v>0</v>
      </c>
      <c r="O6" s="47">
        <v>1.5</v>
      </c>
      <c r="P6" s="37" t="str">
        <f>IF(O6="","","/")</f>
        <v>/</v>
      </c>
      <c r="Q6" s="48">
        <v>706</v>
      </c>
      <c r="R6" s="57">
        <v>8.51</v>
      </c>
      <c r="S6" s="37" t="str">
        <f>IF(R6="","","/")</f>
        <v>/</v>
      </c>
      <c r="T6" s="48">
        <f aca="true" t="shared" si="0" ref="T6:U9">IF(R6="","0",INT(82.491673*((100*R6-178)/100)^0.9))</f>
        <v>458</v>
      </c>
      <c r="U6" s="34" t="e">
        <f t="shared" si="0"/>
        <v>#VALUE!</v>
      </c>
    </row>
    <row r="7" spans="1:21" ht="12.75">
      <c r="A7" s="66">
        <v>2</v>
      </c>
      <c r="B7" s="39" t="s">
        <v>52</v>
      </c>
      <c r="C7" s="39" t="s">
        <v>170</v>
      </c>
      <c r="D7" s="39">
        <v>2008</v>
      </c>
      <c r="E7" s="39" t="s">
        <v>131</v>
      </c>
      <c r="F7" s="36">
        <f>IF(B7="","",K7+N7+Q7+T7)</f>
        <v>1654</v>
      </c>
      <c r="G7" s="40" t="s">
        <v>63</v>
      </c>
      <c r="H7" s="27"/>
      <c r="I7" s="47">
        <v>10.96</v>
      </c>
      <c r="J7" s="37" t="str">
        <f>IF(I7="","","/")</f>
        <v>/</v>
      </c>
      <c r="K7" s="48">
        <f>IF(I7="","0",INT(3.80423*((1820-(I7*100))/100)^2.5))</f>
        <v>536</v>
      </c>
      <c r="L7" s="47">
        <v>4.64</v>
      </c>
      <c r="M7" s="37" t="str">
        <f>IF(L7="","","/")</f>
        <v>/</v>
      </c>
      <c r="N7" s="48">
        <f>IF(L7="","0",INT(136.08157*((100*L7-130)/100)^1.1))</f>
        <v>512</v>
      </c>
      <c r="O7" s="47"/>
      <c r="P7" s="37" t="str">
        <f>IF(O7="","","/")</f>
        <v/>
      </c>
      <c r="Q7" s="48">
        <v>0</v>
      </c>
      <c r="R7" s="57">
        <v>10.96</v>
      </c>
      <c r="S7" s="37" t="str">
        <f>IF(R7="","","/")</f>
        <v>/</v>
      </c>
      <c r="T7" s="48">
        <f t="shared" si="0"/>
        <v>606</v>
      </c>
      <c r="U7" s="34" t="e">
        <f t="shared" si="0"/>
        <v>#VALUE!</v>
      </c>
    </row>
    <row r="8" spans="1:21" ht="12.75">
      <c r="A8" s="66">
        <v>3</v>
      </c>
      <c r="B8" s="39" t="s">
        <v>55</v>
      </c>
      <c r="C8" s="39" t="s">
        <v>56</v>
      </c>
      <c r="D8" s="39">
        <v>2008</v>
      </c>
      <c r="E8" s="39" t="s">
        <v>92</v>
      </c>
      <c r="F8" s="36">
        <f>IF(B8="","",K8+N8+Q8+T8)</f>
        <v>1483</v>
      </c>
      <c r="G8" s="40" t="s">
        <v>63</v>
      </c>
      <c r="H8" s="27"/>
      <c r="I8" s="47">
        <v>10.79</v>
      </c>
      <c r="J8" s="37" t="str">
        <f>IF(I8="","","/")</f>
        <v>/</v>
      </c>
      <c r="K8" s="48">
        <f>IF(I8="","0",INT(3.80423*((1820-(I8*100))/100)^2.5))</f>
        <v>568</v>
      </c>
      <c r="L8" s="47">
        <v>4.31</v>
      </c>
      <c r="M8" s="37" t="str">
        <f>IF(L8="","","/")</f>
        <v>/</v>
      </c>
      <c r="N8" s="48">
        <f>IF(L8="","0",INT(136.08157*((100*L8-130)/100)^1.1))</f>
        <v>457</v>
      </c>
      <c r="O8" s="47"/>
      <c r="P8" s="37" t="str">
        <f>IF(O8="","","/")</f>
        <v/>
      </c>
      <c r="Q8" s="48">
        <v>0</v>
      </c>
      <c r="R8" s="57">
        <v>8.5</v>
      </c>
      <c r="S8" s="37" t="str">
        <f>IF(R8="","","/")</f>
        <v>/</v>
      </c>
      <c r="T8" s="48">
        <f t="shared" si="0"/>
        <v>458</v>
      </c>
      <c r="U8" s="34" t="e">
        <f t="shared" si="0"/>
        <v>#VALUE!</v>
      </c>
    </row>
    <row r="9" spans="1:21" s="4" customFormat="1" ht="12.75">
      <c r="A9" s="80">
        <v>4</v>
      </c>
      <c r="B9" s="42" t="s">
        <v>54</v>
      </c>
      <c r="C9" s="42" t="s">
        <v>43</v>
      </c>
      <c r="D9" s="42">
        <v>2008</v>
      </c>
      <c r="E9" s="42" t="s">
        <v>131</v>
      </c>
      <c r="F9" s="81">
        <f>IF(B9="","",K9+N9+Q9+T9)</f>
        <v>1336</v>
      </c>
      <c r="G9" s="86" t="s">
        <v>187</v>
      </c>
      <c r="H9" s="58"/>
      <c r="I9" s="87">
        <v>11.09</v>
      </c>
      <c r="J9" s="63" t="str">
        <f>IF(I9="","","/")</f>
        <v>/</v>
      </c>
      <c r="K9" s="64">
        <f>IF(I9="","0",INT(3.80423*((1820-(I9*100))/100)^2.5))</f>
        <v>512</v>
      </c>
      <c r="L9" s="87">
        <v>3.87</v>
      </c>
      <c r="M9" s="63" t="str">
        <f>IF(L9="","","/")</f>
        <v>/</v>
      </c>
      <c r="N9" s="64">
        <f>IF(L9="","0",INT(136.08157*((100*L9-130)/100)^1.1))</f>
        <v>384</v>
      </c>
      <c r="O9" s="87"/>
      <c r="P9" s="63" t="str">
        <f>IF(O9="","","/")</f>
        <v/>
      </c>
      <c r="Q9" s="64">
        <v>0</v>
      </c>
      <c r="R9" s="88">
        <v>8.22</v>
      </c>
      <c r="S9" s="63" t="str">
        <f>IF(R9="","","/")</f>
        <v>/</v>
      </c>
      <c r="T9" s="64">
        <f t="shared" si="0"/>
        <v>440</v>
      </c>
      <c r="U9" s="34" t="e">
        <f t="shared" si="0"/>
        <v>#VALUE!</v>
      </c>
    </row>
    <row r="10" spans="6:14" ht="12.75">
      <c r="F10" s="24"/>
      <c r="L10" s="62"/>
      <c r="M10" s="54"/>
      <c r="N10" s="93"/>
    </row>
    <row r="11" ht="12.75">
      <c r="F11" s="24"/>
    </row>
    <row r="12" ht="12.75">
      <c r="F12" s="24"/>
    </row>
    <row r="13" ht="12.75">
      <c r="F13" s="24"/>
    </row>
    <row r="14" ht="12.75">
      <c r="F14" s="24"/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2023-09-09T14:54:21Z</cp:lastPrinted>
  <dcterms:created xsi:type="dcterms:W3CDTF">2003-03-19T10:39:44Z</dcterms:created>
  <dcterms:modified xsi:type="dcterms:W3CDTF">2023-09-20T17:14:28Z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