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6" yWindow="65076" windowWidth="28800" windowHeight="14040" activeTab="8"/>
  </bookViews>
  <sheets>
    <sheet name="K07" sheetId="1" r:id="rId1"/>
    <sheet name="K08" sheetId="2" r:id="rId2"/>
    <sheet name="K09" sheetId="3" r:id="rId3"/>
    <sheet name="K10" sheetId="4" r:id="rId4"/>
    <sheet name="K11" sheetId="5" r:id="rId5"/>
    <sheet name="K12" sheetId="6" r:id="rId6"/>
    <sheet name="K13" sheetId="7" r:id="rId7"/>
    <sheet name="K14" sheetId="8" r:id="rId8"/>
    <sheet name="K15" sheetId="9" r:id="rId9"/>
    <sheet name="K16" sheetId="10" r:id="rId10"/>
    <sheet name="K17" sheetId="11" r:id="rId11"/>
    <sheet name="Fixwerte" sheetId="12" r:id="rId12"/>
  </sheets>
  <definedNames>
    <definedName name="_xlnm.Print_Area" localSheetId="3">'K10'!$A$1:$V$16</definedName>
    <definedName name="_xlnm.Print_Area" localSheetId="6">'K13'!$A$1:$V$13</definedName>
    <definedName name="_xlnm.Print_Area" localSheetId="7">'K14'!$A$1:$R$16</definedName>
    <definedName name="_xlnm.Print_Area" localSheetId="8">'K15'!$A$1:$R$9</definedName>
    <definedName name="_xlnm.Print_Area" localSheetId="9">'K16'!$A$1:$R$15</definedName>
    <definedName name="_xlnm.Print_Area" localSheetId="10">'K17'!$A$1:$R$11</definedName>
  </definedNames>
  <calcPr fullCalcOnLoad="1"/>
</workbook>
</file>

<file path=xl/sharedStrings.xml><?xml version="1.0" encoding="utf-8"?>
<sst xmlns="http://schemas.openxmlformats.org/spreadsheetml/2006/main" count="760" uniqueCount="174">
  <si>
    <t>Name</t>
  </si>
  <si>
    <t>Rang</t>
  </si>
  <si>
    <t>Pkt.</t>
  </si>
  <si>
    <t>/</t>
  </si>
  <si>
    <t>Total</t>
  </si>
  <si>
    <t xml:space="preserve"> </t>
  </si>
  <si>
    <t>Weit</t>
  </si>
  <si>
    <t xml:space="preserve">Vorname </t>
  </si>
  <si>
    <t>Verein</t>
  </si>
  <si>
    <t>60m</t>
  </si>
  <si>
    <t>Kugel 3kg</t>
  </si>
  <si>
    <t>Ball 200g</t>
  </si>
  <si>
    <t>oder</t>
  </si>
  <si>
    <t>Jg.</t>
  </si>
  <si>
    <t>Kategorie K13</t>
  </si>
  <si>
    <t>Wettkampfname:</t>
  </si>
  <si>
    <t>Kategorie K10</t>
  </si>
  <si>
    <t>Kategorie K11</t>
  </si>
  <si>
    <t>Kategorie K12</t>
  </si>
  <si>
    <t>Kugel 2,5kg</t>
  </si>
  <si>
    <t>Kategorie K09</t>
  </si>
  <si>
    <t>50m</t>
  </si>
  <si>
    <t>Ball 80g</t>
  </si>
  <si>
    <t>Kategorie K14</t>
  </si>
  <si>
    <t>80m</t>
  </si>
  <si>
    <t>Kugel 4kg</t>
  </si>
  <si>
    <t>Kategorie K15</t>
  </si>
  <si>
    <t>100m</t>
  </si>
  <si>
    <t>Kugel 5kg</t>
  </si>
  <si>
    <t>Kategorie K07</t>
  </si>
  <si>
    <t>Kategorie K08</t>
  </si>
  <si>
    <t>Kategorie K16</t>
  </si>
  <si>
    <t>Kategorie K17</t>
  </si>
  <si>
    <t>Wyss</t>
  </si>
  <si>
    <t>Fabian</t>
  </si>
  <si>
    <t>Wenger</t>
  </si>
  <si>
    <t>Simon</t>
  </si>
  <si>
    <t>Turnen Thierachern</t>
  </si>
  <si>
    <t>Bütschi</t>
  </si>
  <si>
    <t>TV Amsoldingen</t>
  </si>
  <si>
    <t>Joel</t>
  </si>
  <si>
    <t>TV Wattenwil</t>
  </si>
  <si>
    <t>Livio</t>
  </si>
  <si>
    <t>Fischer</t>
  </si>
  <si>
    <t>Florian</t>
  </si>
  <si>
    <t>Rufener</t>
  </si>
  <si>
    <t>Louis</t>
  </si>
  <si>
    <t>TV Burgistein</t>
  </si>
  <si>
    <t>Brönnimann</t>
  </si>
  <si>
    <t>Krebs</t>
  </si>
  <si>
    <t>Schmid</t>
  </si>
  <si>
    <t>Lukas</t>
  </si>
  <si>
    <t>Michael</t>
  </si>
  <si>
    <t>Patrick</t>
  </si>
  <si>
    <t>Raphael</t>
  </si>
  <si>
    <t>Dario</t>
  </si>
  <si>
    <t>Elias</t>
  </si>
  <si>
    <t>Kunz</t>
  </si>
  <si>
    <t>Reto</t>
  </si>
  <si>
    <t>Nino</t>
  </si>
  <si>
    <t>Kilian</t>
  </si>
  <si>
    <t>Timo</t>
  </si>
  <si>
    <t>Mattia</t>
  </si>
  <si>
    <t>Gabriel</t>
  </si>
  <si>
    <t>Wälten</t>
  </si>
  <si>
    <t>Bieri</t>
  </si>
  <si>
    <t>Ben</t>
  </si>
  <si>
    <t>Scheidegger</t>
  </si>
  <si>
    <t>Alvin</t>
  </si>
  <si>
    <t>Messerli</t>
  </si>
  <si>
    <t>Sven</t>
  </si>
  <si>
    <t>Messmer</t>
  </si>
  <si>
    <t>Robin</t>
  </si>
  <si>
    <t>Kevin</t>
  </si>
  <si>
    <t>Stecher</t>
  </si>
  <si>
    <t>Colin</t>
  </si>
  <si>
    <t>Haussener</t>
  </si>
  <si>
    <t>David</t>
  </si>
  <si>
    <t>Mica</t>
  </si>
  <si>
    <t>Dominic</t>
  </si>
  <si>
    <t>Keller</t>
  </si>
  <si>
    <t>Berchtold</t>
  </si>
  <si>
    <t>Jean-Paul</t>
  </si>
  <si>
    <t>Schmitter</t>
  </si>
  <si>
    <t>Julian</t>
  </si>
  <si>
    <t>Riitano</t>
  </si>
  <si>
    <t>Sigrist</t>
  </si>
  <si>
    <t>Elia</t>
  </si>
  <si>
    <t>J+S TV Uetendorf</t>
  </si>
  <si>
    <t>Kernen</t>
  </si>
  <si>
    <t>Hirt</t>
  </si>
  <si>
    <t>Ron</t>
  </si>
  <si>
    <t>Nando</t>
  </si>
  <si>
    <t>Jan</t>
  </si>
  <si>
    <t>Marc</t>
  </si>
  <si>
    <t>Noah</t>
  </si>
  <si>
    <t>Mauro</t>
  </si>
  <si>
    <t>39. Frühlingswettkampf Amsoldingen, 7. Mai 2022</t>
  </si>
  <si>
    <t xml:space="preserve">Cigánik </t>
  </si>
  <si>
    <t>Damian</t>
  </si>
  <si>
    <t>Enzen</t>
  </si>
  <si>
    <t>Sam</t>
  </si>
  <si>
    <t xml:space="preserve">Hafner </t>
  </si>
  <si>
    <t>Lias</t>
  </si>
  <si>
    <t>Jenkins</t>
  </si>
  <si>
    <t>Mark</t>
  </si>
  <si>
    <t>Künzi</t>
  </si>
  <si>
    <t>Lamberix</t>
  </si>
  <si>
    <t>Jari</t>
  </si>
  <si>
    <t>Meyer</t>
  </si>
  <si>
    <t>Luie</t>
  </si>
  <si>
    <t>Rothenbühler</t>
  </si>
  <si>
    <t>Kian</t>
  </si>
  <si>
    <t>Saurer</t>
  </si>
  <si>
    <t>Jona</t>
  </si>
  <si>
    <t>Zinedine</t>
  </si>
  <si>
    <t>Schneider</t>
  </si>
  <si>
    <t>JUSPO Reutigen</t>
  </si>
  <si>
    <t xml:space="preserve">Spring </t>
  </si>
  <si>
    <t>Wittwer</t>
  </si>
  <si>
    <t>Timotej</t>
  </si>
  <si>
    <t>Gempeler</t>
  </si>
  <si>
    <t>Marco</t>
  </si>
  <si>
    <t xml:space="preserve">Morf </t>
  </si>
  <si>
    <t xml:space="preserve">Ramin </t>
  </si>
  <si>
    <t xml:space="preserve">Zysset </t>
  </si>
  <si>
    <t>Aaron</t>
  </si>
  <si>
    <t>Gartwyl</t>
  </si>
  <si>
    <t>Yoann</t>
  </si>
  <si>
    <t>Indermühle</t>
  </si>
  <si>
    <t>Matthias</t>
  </si>
  <si>
    <t>May</t>
  </si>
  <si>
    <t>Andrin</t>
  </si>
  <si>
    <t>Moser</t>
  </si>
  <si>
    <t>Piezzi</t>
  </si>
  <si>
    <t>Dimitri</t>
  </si>
  <si>
    <t>Siegenthaler</t>
  </si>
  <si>
    <t>Vonlanthen</t>
  </si>
  <si>
    <t>Nico</t>
  </si>
  <si>
    <t>Wegmann</t>
  </si>
  <si>
    <t>Emilio</t>
  </si>
  <si>
    <t>TV Seftigen</t>
  </si>
  <si>
    <t>Winzenried</t>
  </si>
  <si>
    <t>Till</t>
  </si>
  <si>
    <t>Jugi Blumenstein</t>
  </si>
  <si>
    <t>Phil</t>
  </si>
  <si>
    <t>Zenger</t>
  </si>
  <si>
    <t>Maurhofer</t>
  </si>
  <si>
    <t>Luc</t>
  </si>
  <si>
    <t>Megert</t>
  </si>
  <si>
    <t>Fabio</t>
  </si>
  <si>
    <t xml:space="preserve">Wälchli </t>
  </si>
  <si>
    <t xml:space="preserve">Wenger </t>
  </si>
  <si>
    <t>Bachmann</t>
  </si>
  <si>
    <t>Adriel</t>
  </si>
  <si>
    <t>Haas</t>
  </si>
  <si>
    <t>Bruni</t>
  </si>
  <si>
    <t>Janik</t>
  </si>
  <si>
    <t>Hari</t>
  </si>
  <si>
    <t>Tsoban</t>
  </si>
  <si>
    <t>Lev</t>
  </si>
  <si>
    <t>Ean</t>
  </si>
  <si>
    <t>Vacas</t>
  </si>
  <si>
    <t>Mauricio</t>
  </si>
  <si>
    <t>Zaugg</t>
  </si>
  <si>
    <t>Janis</t>
  </si>
  <si>
    <t>Kammer</t>
  </si>
  <si>
    <t>Hoffmann</t>
  </si>
  <si>
    <t>Nelio</t>
  </si>
  <si>
    <t>Arnold</t>
  </si>
  <si>
    <t>Luca</t>
  </si>
  <si>
    <t>Levin</t>
  </si>
  <si>
    <t>Rafael</t>
  </si>
  <si>
    <t>Leano</t>
  </si>
</sst>
</file>

<file path=xl/styles.xml><?xml version="1.0" encoding="utf-8"?>
<styleSheet xmlns="http://schemas.openxmlformats.org/spreadsheetml/2006/main">
  <numFmts count="4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####.###########"/>
    <numFmt numFmtId="193" formatCode="\(0\)"/>
    <numFmt numFmtId="194" formatCode="#.0"/>
    <numFmt numFmtId="195" formatCode="000"/>
    <numFmt numFmtId="196" formatCode="0.0"/>
    <numFmt numFmtId="197" formatCode="00"/>
    <numFmt numFmtId="198" formatCode="00.0"/>
    <numFmt numFmtId="199" formatCode="00.00"/>
    <numFmt numFmtId="200" formatCode="ss.00"/>
    <numFmt numFmtId="20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0" fillId="28" borderId="4" applyNumberFormat="0" applyFon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Fill="1" applyAlignment="1" applyProtection="1" quotePrefix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 quotePrefix="1">
      <alignment horizontal="center"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6" fillId="0" borderId="0" xfId="0" applyFont="1" applyFill="1" applyAlignment="1" applyProtection="1">
      <alignment horizontal="right" vertical="top" wrapText="1"/>
      <protection/>
    </xf>
    <xf numFmtId="1" fontId="1" fillId="0" borderId="0" xfId="0" applyNumberFormat="1" applyFont="1" applyFill="1" applyAlignment="1" applyProtection="1">
      <alignment horizontal="right"/>
      <protection/>
    </xf>
    <xf numFmtId="0" fontId="0" fillId="32" borderId="0" xfId="0" applyFill="1" applyAlignment="1" applyProtection="1">
      <alignment horizontal="right"/>
      <protection locked="0"/>
    </xf>
    <xf numFmtId="2" fontId="0" fillId="32" borderId="0" xfId="0" applyNumberFormat="1" applyFont="1" applyFill="1" applyBorder="1" applyAlignment="1" applyProtection="1">
      <alignment horizontal="right"/>
      <protection/>
    </xf>
    <xf numFmtId="49" fontId="0" fillId="32" borderId="0" xfId="0" applyNumberFormat="1" applyFont="1" applyFill="1" applyAlignment="1" applyProtection="1" quotePrefix="1">
      <alignment horizontal="center"/>
      <protection/>
    </xf>
    <xf numFmtId="1" fontId="0" fillId="32" borderId="0" xfId="0" applyNumberFormat="1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>
      <alignment horizontal="right" wrapText="1"/>
    </xf>
    <xf numFmtId="1" fontId="1" fillId="32" borderId="0" xfId="0" applyNumberFormat="1" applyFont="1" applyFill="1" applyAlignment="1" applyProtection="1">
      <alignment horizontal="right"/>
      <protection/>
    </xf>
    <xf numFmtId="0" fontId="0" fillId="32" borderId="0" xfId="0" applyFont="1" applyFill="1" applyAlignment="1" applyProtection="1">
      <alignment horizontal="right"/>
      <protection locked="0"/>
    </xf>
    <xf numFmtId="49" fontId="0" fillId="32" borderId="0" xfId="0" applyNumberFormat="1" applyFont="1" applyFill="1" applyAlignment="1" applyProtection="1" quotePrefix="1">
      <alignment horizontal="center"/>
      <protection locked="0"/>
    </xf>
    <xf numFmtId="2" fontId="0" fillId="32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2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left"/>
    </xf>
    <xf numFmtId="0" fontId="2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5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314325</xdr:colOff>
      <xdr:row>0</xdr:row>
      <xdr:rowOff>0</xdr:rowOff>
    </xdr:from>
    <xdr:to>
      <xdr:col>19</xdr:col>
      <xdr:colOff>9525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458075" y="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18</xdr:col>
      <xdr:colOff>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72325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19050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62800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0</xdr:row>
      <xdr:rowOff>0</xdr:rowOff>
    </xdr:from>
    <xdr:to>
      <xdr:col>19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048500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228600</xdr:colOff>
      <xdr:row>0</xdr:row>
      <xdr:rowOff>0</xdr:rowOff>
    </xdr:from>
    <xdr:to>
      <xdr:col>19</xdr:col>
      <xdr:colOff>0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381875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238125</xdr:colOff>
      <xdr:row>0</xdr:row>
      <xdr:rowOff>0</xdr:rowOff>
    </xdr:from>
    <xdr:to>
      <xdr:col>22</xdr:col>
      <xdr:colOff>9525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620125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238125</xdr:colOff>
      <xdr:row>0</xdr:row>
      <xdr:rowOff>0</xdr:rowOff>
    </xdr:from>
    <xdr:to>
      <xdr:col>22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620125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238125</xdr:colOff>
      <xdr:row>0</xdr:row>
      <xdr:rowOff>0</xdr:rowOff>
    </xdr:from>
    <xdr:to>
      <xdr:col>22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524875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266700</xdr:colOff>
      <xdr:row>0</xdr:row>
      <xdr:rowOff>0</xdr:rowOff>
    </xdr:from>
    <xdr:to>
      <xdr:col>22</xdr:col>
      <xdr:colOff>9525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55345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19050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43750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18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15175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150" zoomScaleNormal="150" workbookViewId="0" topLeftCell="A1">
      <selection activeCell="C25" sqref="C25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42187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5" width="1.421875" style="18" customWidth="1"/>
    <col min="16" max="16" width="8.28125" style="5" bestFit="1" customWidth="1"/>
    <col min="17" max="17" width="2.140625" style="10" customWidth="1"/>
    <col min="18" max="18" width="5.421875" style="18" customWidth="1"/>
    <col min="19" max="19" width="7.851562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0"/>
      <c r="U1" s="20"/>
      <c r="V1" s="20"/>
    </row>
    <row r="2" spans="1:22" s="36" customFormat="1" ht="18.7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0"/>
      <c r="U2" s="20"/>
      <c r="V2" s="20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0"/>
      <c r="U3" s="20"/>
      <c r="V3" s="20"/>
    </row>
    <row r="4" spans="1:21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28"/>
      <c r="P4" s="28"/>
      <c r="Q4" s="28"/>
      <c r="R4" s="28"/>
      <c r="S4" s="28"/>
      <c r="T4"/>
      <c r="U4"/>
    </row>
    <row r="5" spans="1:19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21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17"/>
      <c r="P5" s="28" t="s">
        <v>22</v>
      </c>
      <c r="Q5" s="22" t="s">
        <v>3</v>
      </c>
      <c r="R5" s="17" t="s">
        <v>2</v>
      </c>
      <c r="S5" s="8" t="s">
        <v>4</v>
      </c>
    </row>
    <row r="6" spans="1:19" ht="12">
      <c r="A6" s="13">
        <v>1</v>
      </c>
      <c r="B6" s="50" t="s">
        <v>167</v>
      </c>
      <c r="C6" s="50" t="s">
        <v>168</v>
      </c>
      <c r="D6" s="51" t="s">
        <v>144</v>
      </c>
      <c r="E6" s="50">
        <v>2015</v>
      </c>
      <c r="F6" s="47"/>
      <c r="G6" s="42">
        <v>9.63</v>
      </c>
      <c r="H6" s="43" t="s">
        <v>3</v>
      </c>
      <c r="I6" s="44">
        <f aca="true" t="shared" si="0" ref="I6:I18">IF(G6=0,0,INT(8.05569*((1300-(G6*100))/100)^2.5))</f>
        <v>167</v>
      </c>
      <c r="J6" s="45"/>
      <c r="K6" s="42">
        <v>2.52</v>
      </c>
      <c r="L6" s="43" t="s">
        <v>3</v>
      </c>
      <c r="M6" s="44">
        <f aca="true" t="shared" si="1" ref="M6:M18">IF(K6=0,0,INT(136.081575*((100*K6-130)/100)^1.1))</f>
        <v>169</v>
      </c>
      <c r="N6" s="44"/>
      <c r="O6" s="44"/>
      <c r="P6" s="42">
        <v>12.3</v>
      </c>
      <c r="Q6" s="43" t="s">
        <v>3</v>
      </c>
      <c r="R6" s="44">
        <f aca="true" t="shared" si="2" ref="R6:R21">IF(P6=0,0,INT(19.191528*((100*P6-600)/100)^0.9))</f>
        <v>100</v>
      </c>
      <c r="S6" s="46">
        <f aca="true" t="shared" si="3" ref="S6:S23">I6+M6+R6</f>
        <v>436</v>
      </c>
    </row>
    <row r="7" spans="1:19" ht="12">
      <c r="A7" s="13">
        <v>2</v>
      </c>
      <c r="B7" t="s">
        <v>50</v>
      </c>
      <c r="C7" t="s">
        <v>36</v>
      </c>
      <c r="D7" t="s">
        <v>39</v>
      </c>
      <c r="E7" s="68">
        <v>2015</v>
      </c>
      <c r="F7" s="41"/>
      <c r="G7" s="42">
        <v>10.49</v>
      </c>
      <c r="H7" s="43" t="s">
        <v>3</v>
      </c>
      <c r="I7" s="44">
        <f t="shared" si="0"/>
        <v>80</v>
      </c>
      <c r="J7" s="45"/>
      <c r="K7" s="42">
        <v>2.49</v>
      </c>
      <c r="L7" s="43" t="s">
        <v>3</v>
      </c>
      <c r="M7" s="44">
        <f t="shared" si="1"/>
        <v>164</v>
      </c>
      <c r="N7" s="44"/>
      <c r="O7" s="44"/>
      <c r="P7" s="42">
        <v>12.75</v>
      </c>
      <c r="Q7" s="43" t="s">
        <v>3</v>
      </c>
      <c r="R7" s="44">
        <f t="shared" si="2"/>
        <v>107</v>
      </c>
      <c r="S7" s="46">
        <f t="shared" si="3"/>
        <v>351</v>
      </c>
    </row>
    <row r="8" spans="1:23" ht="12">
      <c r="A8" s="13">
        <v>3</v>
      </c>
      <c r="B8" t="s">
        <v>106</v>
      </c>
      <c r="C8" t="s">
        <v>61</v>
      </c>
      <c r="D8" t="s">
        <v>41</v>
      </c>
      <c r="E8" s="68">
        <v>2015</v>
      </c>
      <c r="F8" s="41"/>
      <c r="G8" s="42">
        <v>10.53</v>
      </c>
      <c r="H8" s="43" t="s">
        <v>3</v>
      </c>
      <c r="I8" s="44">
        <f t="shared" si="0"/>
        <v>77</v>
      </c>
      <c r="J8" s="45"/>
      <c r="K8" s="42">
        <v>2.44</v>
      </c>
      <c r="L8" s="43" t="s">
        <v>3</v>
      </c>
      <c r="M8" s="44">
        <f t="shared" si="1"/>
        <v>157</v>
      </c>
      <c r="N8" s="44"/>
      <c r="O8" s="44"/>
      <c r="P8" s="42">
        <v>12.25</v>
      </c>
      <c r="Q8" s="43" t="s">
        <v>3</v>
      </c>
      <c r="R8" s="44">
        <f t="shared" si="2"/>
        <v>99</v>
      </c>
      <c r="S8" s="46">
        <f t="shared" si="3"/>
        <v>333</v>
      </c>
      <c r="T8"/>
      <c r="U8"/>
      <c r="W8" s="19"/>
    </row>
    <row r="9" spans="1:23" ht="12">
      <c r="A9" s="13">
        <v>4</v>
      </c>
      <c r="B9" t="s">
        <v>107</v>
      </c>
      <c r="C9" t="s">
        <v>108</v>
      </c>
      <c r="D9" t="s">
        <v>39</v>
      </c>
      <c r="E9" s="68">
        <v>2016</v>
      </c>
      <c r="F9" s="45"/>
      <c r="G9" s="42">
        <v>10.8</v>
      </c>
      <c r="H9" s="43" t="s">
        <v>3</v>
      </c>
      <c r="I9" s="44">
        <f t="shared" si="0"/>
        <v>57</v>
      </c>
      <c r="J9" s="45"/>
      <c r="K9" s="42">
        <v>1.99</v>
      </c>
      <c r="L9" s="43" t="s">
        <v>3</v>
      </c>
      <c r="M9" s="44">
        <f t="shared" si="1"/>
        <v>90</v>
      </c>
      <c r="N9" s="44"/>
      <c r="O9" s="44"/>
      <c r="P9" s="42">
        <v>12.55</v>
      </c>
      <c r="Q9" s="43" t="s">
        <v>3</v>
      </c>
      <c r="R9" s="44">
        <f t="shared" si="2"/>
        <v>104</v>
      </c>
      <c r="S9" s="46">
        <f t="shared" si="3"/>
        <v>251</v>
      </c>
      <c r="T9"/>
      <c r="U9"/>
      <c r="W9" s="19"/>
    </row>
    <row r="10" spans="1:19" ht="12">
      <c r="A10" s="13">
        <v>4</v>
      </c>
      <c r="B10" t="s">
        <v>119</v>
      </c>
      <c r="C10" t="s">
        <v>54</v>
      </c>
      <c r="D10" t="s">
        <v>37</v>
      </c>
      <c r="E10" s="68">
        <v>2015</v>
      </c>
      <c r="F10" s="41"/>
      <c r="G10" s="42">
        <v>9.94</v>
      </c>
      <c r="H10" s="43" t="s">
        <v>3</v>
      </c>
      <c r="I10" s="44">
        <f t="shared" si="0"/>
        <v>131</v>
      </c>
      <c r="J10" s="45"/>
      <c r="K10" s="42">
        <v>2.07</v>
      </c>
      <c r="L10" s="43" t="s">
        <v>3</v>
      </c>
      <c r="M10" s="44">
        <f t="shared" si="1"/>
        <v>102</v>
      </c>
      <c r="N10" s="44"/>
      <c r="O10" s="44"/>
      <c r="P10" s="42">
        <v>6.97</v>
      </c>
      <c r="Q10" s="43" t="s">
        <v>3</v>
      </c>
      <c r="R10" s="44">
        <f t="shared" si="2"/>
        <v>18</v>
      </c>
      <c r="S10" s="46">
        <f t="shared" si="3"/>
        <v>251</v>
      </c>
    </row>
    <row r="11" spans="1:19" ht="12">
      <c r="A11" s="13">
        <v>6</v>
      </c>
      <c r="B11" t="s">
        <v>113</v>
      </c>
      <c r="C11" t="s">
        <v>114</v>
      </c>
      <c r="D11" t="s">
        <v>39</v>
      </c>
      <c r="E11" s="68">
        <v>2015</v>
      </c>
      <c r="F11" s="41"/>
      <c r="G11" s="42">
        <v>10.88</v>
      </c>
      <c r="H11" s="43" t="s">
        <v>3</v>
      </c>
      <c r="I11" s="44">
        <f t="shared" si="0"/>
        <v>52</v>
      </c>
      <c r="J11" s="45"/>
      <c r="K11" s="42">
        <v>2.02</v>
      </c>
      <c r="L11" s="43" t="s">
        <v>3</v>
      </c>
      <c r="M11" s="44">
        <f t="shared" si="1"/>
        <v>94</v>
      </c>
      <c r="N11" s="44"/>
      <c r="O11" s="44"/>
      <c r="P11" s="42">
        <v>11.35</v>
      </c>
      <c r="Q11" s="43" t="s">
        <v>3</v>
      </c>
      <c r="R11" s="44">
        <f t="shared" si="2"/>
        <v>86</v>
      </c>
      <c r="S11" s="46">
        <f t="shared" si="3"/>
        <v>232</v>
      </c>
    </row>
    <row r="12" spans="1:19" ht="12">
      <c r="A12" s="13">
        <v>6</v>
      </c>
      <c r="B12" s="5" t="s">
        <v>169</v>
      </c>
      <c r="C12" s="5" t="s">
        <v>138</v>
      </c>
      <c r="D12" s="5" t="s">
        <v>144</v>
      </c>
      <c r="E12" s="50">
        <v>2016</v>
      </c>
      <c r="G12" s="42">
        <v>11.24</v>
      </c>
      <c r="H12" s="43" t="s">
        <v>3</v>
      </c>
      <c r="I12" s="44">
        <f t="shared" si="0"/>
        <v>33</v>
      </c>
      <c r="J12" s="45"/>
      <c r="K12" s="42">
        <v>2.11</v>
      </c>
      <c r="L12" s="43" t="s">
        <v>3</v>
      </c>
      <c r="M12" s="44">
        <f t="shared" si="1"/>
        <v>107</v>
      </c>
      <c r="N12" s="44"/>
      <c r="O12" s="44"/>
      <c r="P12" s="42">
        <v>11.75</v>
      </c>
      <c r="Q12" s="43" t="s">
        <v>3</v>
      </c>
      <c r="R12" s="44">
        <f t="shared" si="2"/>
        <v>92</v>
      </c>
      <c r="S12" s="46">
        <f t="shared" si="3"/>
        <v>232</v>
      </c>
    </row>
    <row r="13" spans="1:19" ht="12">
      <c r="A13" s="13">
        <v>8</v>
      </c>
      <c r="B13" s="50" t="s">
        <v>169</v>
      </c>
      <c r="C13" s="50" t="s">
        <v>170</v>
      </c>
      <c r="D13" s="51" t="s">
        <v>144</v>
      </c>
      <c r="E13" s="50">
        <v>2016</v>
      </c>
      <c r="F13" s="45"/>
      <c r="G13" s="42">
        <v>11.47</v>
      </c>
      <c r="H13" s="43" t="s">
        <v>3</v>
      </c>
      <c r="I13" s="44">
        <f t="shared" si="0"/>
        <v>23</v>
      </c>
      <c r="J13" s="45"/>
      <c r="K13" s="42">
        <v>2</v>
      </c>
      <c r="L13" s="43" t="s">
        <v>3</v>
      </c>
      <c r="M13" s="44">
        <f t="shared" si="1"/>
        <v>91</v>
      </c>
      <c r="N13" s="44"/>
      <c r="O13" s="44"/>
      <c r="P13" s="42">
        <v>11.95</v>
      </c>
      <c r="Q13" s="43" t="s">
        <v>3</v>
      </c>
      <c r="R13" s="44">
        <f t="shared" si="2"/>
        <v>95</v>
      </c>
      <c r="S13" s="46">
        <f t="shared" si="3"/>
        <v>209</v>
      </c>
    </row>
    <row r="14" spans="1:19" ht="12">
      <c r="A14" s="13">
        <v>9</v>
      </c>
      <c r="B14" s="5" t="s">
        <v>109</v>
      </c>
      <c r="C14" s="5" t="s">
        <v>173</v>
      </c>
      <c r="D14" s="5" t="s">
        <v>39</v>
      </c>
      <c r="E14" s="50">
        <v>2016</v>
      </c>
      <c r="G14" s="42">
        <v>10.59</v>
      </c>
      <c r="H14" s="43" t="s">
        <v>3</v>
      </c>
      <c r="I14" s="44">
        <f t="shared" si="0"/>
        <v>72</v>
      </c>
      <c r="J14" s="45"/>
      <c r="K14" s="42">
        <v>1.97</v>
      </c>
      <c r="L14" s="43" t="s">
        <v>3</v>
      </c>
      <c r="M14" s="44">
        <f t="shared" si="1"/>
        <v>87</v>
      </c>
      <c r="N14" s="44"/>
      <c r="O14" s="44"/>
      <c r="P14" s="42">
        <v>7.8</v>
      </c>
      <c r="Q14" s="43" t="s">
        <v>3</v>
      </c>
      <c r="R14" s="44">
        <f t="shared" si="2"/>
        <v>32</v>
      </c>
      <c r="S14" s="46">
        <f t="shared" si="3"/>
        <v>191</v>
      </c>
    </row>
    <row r="15" spans="1:23" ht="12">
      <c r="A15" s="13">
        <v>10</v>
      </c>
      <c r="B15" t="s">
        <v>104</v>
      </c>
      <c r="C15" t="s">
        <v>105</v>
      </c>
      <c r="D15" t="s">
        <v>37</v>
      </c>
      <c r="E15" s="68">
        <v>2016</v>
      </c>
      <c r="F15" s="45"/>
      <c r="G15" s="42">
        <v>11.77</v>
      </c>
      <c r="H15" s="43" t="s">
        <v>3</v>
      </c>
      <c r="I15" s="44">
        <f t="shared" si="0"/>
        <v>13</v>
      </c>
      <c r="J15" s="45"/>
      <c r="K15" s="42">
        <v>1.9</v>
      </c>
      <c r="L15" s="43" t="s">
        <v>3</v>
      </c>
      <c r="M15" s="44">
        <f t="shared" si="1"/>
        <v>77</v>
      </c>
      <c r="N15" s="44"/>
      <c r="O15" s="44"/>
      <c r="P15" s="42">
        <v>9.47</v>
      </c>
      <c r="Q15" s="43" t="s">
        <v>3</v>
      </c>
      <c r="R15" s="44">
        <f t="shared" si="2"/>
        <v>58</v>
      </c>
      <c r="S15" s="46">
        <f t="shared" si="3"/>
        <v>148</v>
      </c>
      <c r="T15"/>
      <c r="U15"/>
      <c r="W15" s="19"/>
    </row>
    <row r="16" spans="1:23" ht="12">
      <c r="A16" s="13">
        <v>11</v>
      </c>
      <c r="B16" t="s">
        <v>102</v>
      </c>
      <c r="C16" t="s">
        <v>103</v>
      </c>
      <c r="D16" t="s">
        <v>37</v>
      </c>
      <c r="E16" s="68">
        <v>2016</v>
      </c>
      <c r="F16" s="45"/>
      <c r="G16" s="42">
        <v>11.12</v>
      </c>
      <c r="H16" s="43" t="s">
        <v>3</v>
      </c>
      <c r="I16" s="44">
        <f t="shared" si="0"/>
        <v>39</v>
      </c>
      <c r="J16" s="45"/>
      <c r="K16" s="42">
        <v>1.85</v>
      </c>
      <c r="L16" s="43" t="s">
        <v>3</v>
      </c>
      <c r="M16" s="44">
        <f t="shared" si="1"/>
        <v>70</v>
      </c>
      <c r="N16" s="44"/>
      <c r="O16" s="44"/>
      <c r="P16" s="42">
        <v>6.07</v>
      </c>
      <c r="Q16" s="43" t="s">
        <v>3</v>
      </c>
      <c r="R16" s="44">
        <f t="shared" si="2"/>
        <v>1</v>
      </c>
      <c r="S16" s="46">
        <f t="shared" si="3"/>
        <v>110</v>
      </c>
      <c r="T16"/>
      <c r="U16"/>
      <c r="W16" s="19"/>
    </row>
    <row r="17" spans="1:19" ht="12">
      <c r="A17" s="13">
        <v>12</v>
      </c>
      <c r="B17" t="s">
        <v>116</v>
      </c>
      <c r="C17" t="s">
        <v>94</v>
      </c>
      <c r="D17" t="s">
        <v>117</v>
      </c>
      <c r="E17" s="68">
        <v>2016</v>
      </c>
      <c r="F17" s="41"/>
      <c r="G17" s="42">
        <v>12.13</v>
      </c>
      <c r="H17" s="48" t="s">
        <v>3</v>
      </c>
      <c r="I17" s="44">
        <f t="shared" si="0"/>
        <v>5</v>
      </c>
      <c r="J17" s="45"/>
      <c r="K17" s="42">
        <v>1.83</v>
      </c>
      <c r="L17" s="43" t="s">
        <v>3</v>
      </c>
      <c r="M17" s="44">
        <f t="shared" si="1"/>
        <v>67</v>
      </c>
      <c r="N17" s="44"/>
      <c r="O17" s="44"/>
      <c r="P17" s="42">
        <v>7.7</v>
      </c>
      <c r="Q17" s="43" t="s">
        <v>3</v>
      </c>
      <c r="R17" s="44">
        <f t="shared" si="2"/>
        <v>30</v>
      </c>
      <c r="S17" s="46">
        <f t="shared" si="3"/>
        <v>102</v>
      </c>
    </row>
    <row r="18" spans="1:23" ht="12">
      <c r="A18" s="13">
        <v>13</v>
      </c>
      <c r="B18" t="s">
        <v>100</v>
      </c>
      <c r="C18" t="s">
        <v>101</v>
      </c>
      <c r="D18" t="s">
        <v>41</v>
      </c>
      <c r="E18" s="68">
        <v>2015</v>
      </c>
      <c r="F18" s="45"/>
      <c r="G18" s="42">
        <v>12.97</v>
      </c>
      <c r="H18" s="48" t="s">
        <v>3</v>
      </c>
      <c r="I18" s="44">
        <f t="shared" si="0"/>
        <v>0</v>
      </c>
      <c r="J18" s="45"/>
      <c r="K18" s="42">
        <v>1.74</v>
      </c>
      <c r="L18" s="43" t="s">
        <v>3</v>
      </c>
      <c r="M18" s="44">
        <f t="shared" si="1"/>
        <v>55</v>
      </c>
      <c r="N18" s="44"/>
      <c r="O18" s="44"/>
      <c r="P18" s="42">
        <v>7.57</v>
      </c>
      <c r="Q18" s="43" t="s">
        <v>3</v>
      </c>
      <c r="R18" s="44">
        <f t="shared" si="2"/>
        <v>28</v>
      </c>
      <c r="S18" s="46">
        <f t="shared" si="3"/>
        <v>83</v>
      </c>
      <c r="T18"/>
      <c r="U18"/>
      <c r="W18" s="19"/>
    </row>
    <row r="19" spans="1:21" ht="12">
      <c r="A19" s="13">
        <v>14</v>
      </c>
      <c r="B19" t="s">
        <v>109</v>
      </c>
      <c r="C19" t="s">
        <v>110</v>
      </c>
      <c r="D19" t="s">
        <v>37</v>
      </c>
      <c r="E19" s="68">
        <v>2015</v>
      </c>
      <c r="F19" s="41"/>
      <c r="G19" s="42">
        <v>13.36</v>
      </c>
      <c r="H19" s="43" t="s">
        <v>3</v>
      </c>
      <c r="I19" s="44">
        <v>0</v>
      </c>
      <c r="J19" s="45"/>
      <c r="K19" s="42">
        <v>1.25</v>
      </c>
      <c r="L19" s="43" t="s">
        <v>3</v>
      </c>
      <c r="M19" s="44">
        <v>0</v>
      </c>
      <c r="N19" s="44"/>
      <c r="O19" s="44"/>
      <c r="P19" s="42">
        <v>10.44</v>
      </c>
      <c r="Q19" s="43" t="s">
        <v>3</v>
      </c>
      <c r="R19" s="44">
        <f t="shared" si="2"/>
        <v>73</v>
      </c>
      <c r="S19" s="46">
        <f t="shared" si="3"/>
        <v>73</v>
      </c>
      <c r="T19" s="3"/>
      <c r="U19" s="3"/>
    </row>
    <row r="20" spans="1:19" ht="12">
      <c r="A20" s="13">
        <v>15</v>
      </c>
      <c r="B20" t="s">
        <v>118</v>
      </c>
      <c r="C20" t="s">
        <v>66</v>
      </c>
      <c r="D20" t="s">
        <v>37</v>
      </c>
      <c r="E20" s="68">
        <v>2016</v>
      </c>
      <c r="F20" s="41"/>
      <c r="G20" s="42">
        <v>11.38</v>
      </c>
      <c r="H20" s="43" t="s">
        <v>3</v>
      </c>
      <c r="I20" s="44">
        <f>IF(G20=0,0,INT(8.05569*((1300-(G20*100))/100)^2.5))</f>
        <v>26</v>
      </c>
      <c r="J20" s="45"/>
      <c r="K20" s="42">
        <v>1.42</v>
      </c>
      <c r="L20" s="43" t="s">
        <v>3</v>
      </c>
      <c r="M20" s="44">
        <f>IF(K20=0,0,INT(136.081575*((100*K20-130)/100)^1.1))</f>
        <v>13</v>
      </c>
      <c r="N20" s="44"/>
      <c r="O20" s="44"/>
      <c r="P20" s="42">
        <v>7.6</v>
      </c>
      <c r="Q20" s="43" t="s">
        <v>3</v>
      </c>
      <c r="R20" s="44">
        <f t="shared" si="2"/>
        <v>29</v>
      </c>
      <c r="S20" s="46">
        <f t="shared" si="3"/>
        <v>68</v>
      </c>
    </row>
    <row r="21" spans="1:19" ht="12">
      <c r="A21" s="13">
        <v>16</v>
      </c>
      <c r="B21" t="s">
        <v>67</v>
      </c>
      <c r="C21" t="s">
        <v>115</v>
      </c>
      <c r="D21" t="s">
        <v>39</v>
      </c>
      <c r="E21" s="68">
        <v>2016</v>
      </c>
      <c r="F21" s="45"/>
      <c r="G21" s="42">
        <v>11.38</v>
      </c>
      <c r="H21" s="43" t="s">
        <v>3</v>
      </c>
      <c r="I21" s="44">
        <f>IF(G21=0,0,INT(8.05569*((1300-(G21*100))/100)^2.5))</f>
        <v>26</v>
      </c>
      <c r="J21" s="45"/>
      <c r="K21" s="42">
        <v>1.37</v>
      </c>
      <c r="L21" s="43" t="s">
        <v>3</v>
      </c>
      <c r="M21" s="44">
        <f>IF(K21=0,0,INT(136.081575*((100*K21-130)/100)^1.1))</f>
        <v>7</v>
      </c>
      <c r="N21" s="44"/>
      <c r="O21" s="44"/>
      <c r="P21" s="42">
        <v>6.85</v>
      </c>
      <c r="Q21" s="43" t="s">
        <v>3</v>
      </c>
      <c r="R21" s="44">
        <f t="shared" si="2"/>
        <v>16</v>
      </c>
      <c r="S21" s="46">
        <f t="shared" si="3"/>
        <v>49</v>
      </c>
    </row>
    <row r="22" spans="1:23" ht="12">
      <c r="A22" s="13">
        <v>17</v>
      </c>
      <c r="B22" t="s">
        <v>98</v>
      </c>
      <c r="C22" t="s">
        <v>99</v>
      </c>
      <c r="D22" t="s">
        <v>37</v>
      </c>
      <c r="E22" s="68">
        <v>2017</v>
      </c>
      <c r="F22" s="41"/>
      <c r="G22" s="42">
        <v>14.03</v>
      </c>
      <c r="H22" s="43" t="s">
        <v>3</v>
      </c>
      <c r="I22" s="44">
        <v>0</v>
      </c>
      <c r="J22" s="45"/>
      <c r="K22" s="42">
        <v>1.57</v>
      </c>
      <c r="L22" s="43" t="s">
        <v>3</v>
      </c>
      <c r="M22" s="44">
        <f>IF(K22=0,0,INT(136.081575*((100*K22-130)/100)^1.1))</f>
        <v>32</v>
      </c>
      <c r="N22" s="44"/>
      <c r="O22" s="44"/>
      <c r="P22" s="42">
        <v>4.4</v>
      </c>
      <c r="Q22" s="43" t="s">
        <v>3</v>
      </c>
      <c r="R22" s="44">
        <v>0</v>
      </c>
      <c r="S22" s="46">
        <f t="shared" si="3"/>
        <v>32</v>
      </c>
      <c r="T22"/>
      <c r="U22"/>
      <c r="W22" s="19"/>
    </row>
    <row r="23" spans="1:19" ht="12">
      <c r="A23" s="13">
        <v>18</v>
      </c>
      <c r="B23" t="s">
        <v>111</v>
      </c>
      <c r="C23" t="s">
        <v>112</v>
      </c>
      <c r="D23" t="s">
        <v>39</v>
      </c>
      <c r="E23" s="68">
        <v>2016</v>
      </c>
      <c r="F23" s="41"/>
      <c r="G23" s="42">
        <v>12.86</v>
      </c>
      <c r="H23" s="43" t="s">
        <v>3</v>
      </c>
      <c r="I23" s="44">
        <f>IF(G23=0,0,INT(8.05569*((1300-(G23*100))/100)^2.5))</f>
        <v>0</v>
      </c>
      <c r="J23" s="45"/>
      <c r="K23" s="42">
        <v>1.49</v>
      </c>
      <c r="L23" s="43" t="s">
        <v>3</v>
      </c>
      <c r="M23" s="44">
        <f>IF(K23=0,0,INT(136.081575*((100*K23-130)/100)^1.1))</f>
        <v>21</v>
      </c>
      <c r="N23" s="44"/>
      <c r="O23" s="44"/>
      <c r="P23" s="42">
        <v>6</v>
      </c>
      <c r="Q23" s="43" t="s">
        <v>3</v>
      </c>
      <c r="R23" s="44">
        <f>IF(P23=0,0,INT(19.191528*((100*P23-600)/100)^0.9))</f>
        <v>0</v>
      </c>
      <c r="S23" s="46">
        <f t="shared" si="3"/>
        <v>21</v>
      </c>
    </row>
  </sheetData>
  <sheetProtection/>
  <mergeCells count="2">
    <mergeCell ref="A1:S1"/>
    <mergeCell ref="A2:S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9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150" zoomScaleNormal="150" workbookViewId="0" topLeftCell="A1">
      <selection activeCell="O6" sqref="O6:O13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6.2812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0"/>
      <c r="T1" s="20"/>
      <c r="U1" s="20"/>
    </row>
    <row r="2" spans="1:21" s="36" customFormat="1" ht="18.75" customHeight="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27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28</v>
      </c>
      <c r="P5" s="22" t="s">
        <v>3</v>
      </c>
      <c r="Q5" s="17" t="s">
        <v>2</v>
      </c>
      <c r="R5" s="8" t="s">
        <v>4</v>
      </c>
    </row>
    <row r="6" spans="1:22" ht="12">
      <c r="A6" s="13">
        <v>1</v>
      </c>
      <c r="B6" s="56"/>
      <c r="C6" s="56"/>
      <c r="D6" s="57"/>
      <c r="E6" s="56"/>
      <c r="F6" s="31"/>
      <c r="G6" s="53"/>
      <c r="H6" s="31" t="s">
        <v>3</v>
      </c>
      <c r="I6" s="31">
        <f aca="true" t="shared" si="0" ref="I6:I11">IF(G6=0,0,INT(7.080303*((2150-(G6*100))/100)^2.1))</f>
        <v>0</v>
      </c>
      <c r="J6" s="31"/>
      <c r="K6" s="31"/>
      <c r="L6" s="31" t="s">
        <v>3</v>
      </c>
      <c r="M6" s="31">
        <f aca="true" t="shared" si="1" ref="M6:M11">IF(K6=0,0,INT(136.081575*((100*K6-130)/100)^1.1))</f>
        <v>0</v>
      </c>
      <c r="N6" s="31"/>
      <c r="O6" s="31"/>
      <c r="P6" s="31" t="s">
        <v>3</v>
      </c>
      <c r="Q6" s="31">
        <f aca="true" t="shared" si="2" ref="Q6:Q11">IF(O6=0,0,INT(82.491673*((100*O6-178)/100)^0.9))</f>
        <v>0</v>
      </c>
      <c r="R6" s="54">
        <f aca="true" t="shared" si="3" ref="R6:R11">I6+M6+Q6</f>
        <v>0</v>
      </c>
      <c r="S6"/>
      <c r="T6"/>
      <c r="V6" s="19"/>
    </row>
    <row r="7" spans="1:22" ht="12">
      <c r="A7" s="13">
        <v>2</v>
      </c>
      <c r="B7" s="31"/>
      <c r="C7" s="31"/>
      <c r="D7" s="31"/>
      <c r="E7" s="55"/>
      <c r="F7" s="33"/>
      <c r="G7" s="53"/>
      <c r="H7" s="31" t="s">
        <v>3</v>
      </c>
      <c r="I7" s="31">
        <f t="shared" si="0"/>
        <v>0</v>
      </c>
      <c r="J7" s="31"/>
      <c r="K7" s="31"/>
      <c r="L7" s="31" t="s">
        <v>3</v>
      </c>
      <c r="M7" s="31">
        <f t="shared" si="1"/>
        <v>0</v>
      </c>
      <c r="N7" s="31"/>
      <c r="O7" s="31"/>
      <c r="P7" s="31" t="s">
        <v>3</v>
      </c>
      <c r="Q7" s="31">
        <f t="shared" si="2"/>
        <v>0</v>
      </c>
      <c r="R7" s="54">
        <f t="shared" si="3"/>
        <v>0</v>
      </c>
      <c r="S7"/>
      <c r="T7"/>
      <c r="V7" s="19"/>
    </row>
    <row r="8" spans="1:22" ht="12">
      <c r="A8" s="13">
        <v>3</v>
      </c>
      <c r="B8" s="56"/>
      <c r="C8" s="56"/>
      <c r="D8" s="59"/>
      <c r="E8" s="56"/>
      <c r="F8" s="31"/>
      <c r="G8" s="53"/>
      <c r="H8" s="31" t="s">
        <v>3</v>
      </c>
      <c r="I8" s="31">
        <f t="shared" si="0"/>
        <v>0</v>
      </c>
      <c r="J8" s="31"/>
      <c r="K8" s="31"/>
      <c r="L8" s="31" t="s">
        <v>3</v>
      </c>
      <c r="M8" s="31">
        <f t="shared" si="1"/>
        <v>0</v>
      </c>
      <c r="N8" s="31"/>
      <c r="O8" s="31"/>
      <c r="P8" s="31" t="s">
        <v>3</v>
      </c>
      <c r="Q8" s="31">
        <f t="shared" si="2"/>
        <v>0</v>
      </c>
      <c r="R8" s="54">
        <f t="shared" si="3"/>
        <v>0</v>
      </c>
      <c r="S8"/>
      <c r="T8"/>
      <c r="V8" s="19"/>
    </row>
    <row r="9" spans="1:22" ht="12">
      <c r="A9" s="13">
        <v>4</v>
      </c>
      <c r="B9" s="64"/>
      <c r="C9" s="64"/>
      <c r="D9" s="64"/>
      <c r="E9" s="63"/>
      <c r="F9" s="34"/>
      <c r="G9" s="53"/>
      <c r="H9" s="31" t="s">
        <v>3</v>
      </c>
      <c r="I9" s="31">
        <f t="shared" si="0"/>
        <v>0</v>
      </c>
      <c r="J9" s="31"/>
      <c r="K9" s="31"/>
      <c r="L9" s="31" t="s">
        <v>3</v>
      </c>
      <c r="M9" s="31">
        <f t="shared" si="1"/>
        <v>0</v>
      </c>
      <c r="N9" s="31"/>
      <c r="O9" s="31"/>
      <c r="P9" s="31" t="s">
        <v>3</v>
      </c>
      <c r="Q9" s="31">
        <f t="shared" si="2"/>
        <v>0</v>
      </c>
      <c r="R9" s="54">
        <f t="shared" si="3"/>
        <v>0</v>
      </c>
      <c r="S9"/>
      <c r="T9"/>
      <c r="V9" s="19"/>
    </row>
    <row r="10" spans="1:20" ht="12">
      <c r="A10" s="13">
        <v>5</v>
      </c>
      <c r="B10" s="64"/>
      <c r="C10" s="64"/>
      <c r="D10" s="64"/>
      <c r="E10" s="65"/>
      <c r="F10" s="34"/>
      <c r="G10" s="53"/>
      <c r="H10" s="31" t="s">
        <v>3</v>
      </c>
      <c r="I10" s="31">
        <f t="shared" si="0"/>
        <v>0</v>
      </c>
      <c r="J10" s="31"/>
      <c r="K10" s="31"/>
      <c r="L10" s="31" t="s">
        <v>3</v>
      </c>
      <c r="M10" s="31">
        <f t="shared" si="1"/>
        <v>0</v>
      </c>
      <c r="N10" s="31"/>
      <c r="O10" s="31"/>
      <c r="P10" s="31" t="s">
        <v>3</v>
      </c>
      <c r="Q10" s="31">
        <f t="shared" si="2"/>
        <v>0</v>
      </c>
      <c r="R10" s="54">
        <f t="shared" si="3"/>
        <v>0</v>
      </c>
      <c r="S10" s="3"/>
      <c r="T10" s="3"/>
    </row>
    <row r="11" spans="1:20" ht="12">
      <c r="A11" s="13">
        <v>6</v>
      </c>
      <c r="B11" s="56"/>
      <c r="C11" s="56"/>
      <c r="D11" s="58"/>
      <c r="E11" s="56"/>
      <c r="F11" s="33"/>
      <c r="G11" s="53"/>
      <c r="H11" s="31" t="s">
        <v>3</v>
      </c>
      <c r="I11" s="31">
        <f t="shared" si="0"/>
        <v>0</v>
      </c>
      <c r="J11" s="31"/>
      <c r="K11" s="31"/>
      <c r="L11" s="31" t="s">
        <v>3</v>
      </c>
      <c r="M11" s="31">
        <f t="shared" si="1"/>
        <v>0</v>
      </c>
      <c r="N11" s="31"/>
      <c r="O11" s="31"/>
      <c r="P11" s="31" t="s">
        <v>3</v>
      </c>
      <c r="Q11" s="31">
        <f t="shared" si="2"/>
        <v>0</v>
      </c>
      <c r="R11" s="54">
        <f t="shared" si="3"/>
        <v>0</v>
      </c>
      <c r="S11" s="3"/>
      <c r="T11" s="3"/>
    </row>
    <row r="14" ht="12">
      <c r="B14" s="4" t="s">
        <v>5</v>
      </c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125" zoomScaleNormal="125" workbookViewId="0" topLeftCell="A1">
      <selection activeCell="D17" sqref="D17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5.71093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0"/>
      <c r="T1" s="20"/>
      <c r="U1" s="20"/>
    </row>
    <row r="2" spans="1:21" s="36" customFormat="1" ht="18.75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27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28</v>
      </c>
      <c r="P5" s="22" t="s">
        <v>3</v>
      </c>
      <c r="Q5" s="17" t="s">
        <v>2</v>
      </c>
      <c r="R5" s="8" t="s">
        <v>4</v>
      </c>
    </row>
    <row r="6" spans="1:20" ht="12">
      <c r="A6" s="6">
        <v>1</v>
      </c>
      <c r="E6" s="7"/>
      <c r="G6" s="14"/>
      <c r="H6" s="24" t="s">
        <v>3</v>
      </c>
      <c r="I6" s="15">
        <f aca="true" t="shared" si="0" ref="I6:I11">IF(G6=0,0,INT(7.080303*((2150-(G6*100))/100)^2.1))</f>
        <v>0</v>
      </c>
      <c r="J6" s="33"/>
      <c r="K6" s="14"/>
      <c r="L6" s="24" t="s">
        <v>3</v>
      </c>
      <c r="M6" s="15">
        <f aca="true" t="shared" si="1" ref="M6:M11">IF(K6=0,0,INT(136.081575*((100*K6-130)/100)^1.1))</f>
        <v>0</v>
      </c>
      <c r="N6" s="15"/>
      <c r="O6" s="29"/>
      <c r="P6" s="24" t="s">
        <v>3</v>
      </c>
      <c r="Q6" s="15">
        <f aca="true" t="shared" si="2" ref="Q6:Q11">IF(O6=0,0,INT(82.491673*((100*O6-178)/100)^0.9))</f>
        <v>0</v>
      </c>
      <c r="R6" s="23">
        <f aca="true" t="shared" si="3" ref="R6:R11">I6+M6+Q6</f>
        <v>0</v>
      </c>
      <c r="S6" s="3"/>
      <c r="T6" s="3"/>
    </row>
    <row r="7" spans="1:20" ht="12">
      <c r="A7" s="6">
        <v>2</v>
      </c>
      <c r="B7" s="56"/>
      <c r="C7" s="56"/>
      <c r="D7" s="59"/>
      <c r="E7" s="56"/>
      <c r="G7" s="14"/>
      <c r="H7" s="24" t="s">
        <v>3</v>
      </c>
      <c r="I7" s="15">
        <f t="shared" si="0"/>
        <v>0</v>
      </c>
      <c r="J7" s="33"/>
      <c r="K7" s="14"/>
      <c r="L7" s="24" t="s">
        <v>3</v>
      </c>
      <c r="M7" s="15">
        <f t="shared" si="1"/>
        <v>0</v>
      </c>
      <c r="N7" s="15"/>
      <c r="O7" s="29"/>
      <c r="P7" s="24" t="s">
        <v>3</v>
      </c>
      <c r="Q7" s="15">
        <f t="shared" si="2"/>
        <v>0</v>
      </c>
      <c r="R7" s="23">
        <f t="shared" si="3"/>
        <v>0</v>
      </c>
      <c r="S7" s="3"/>
      <c r="T7" s="3"/>
    </row>
    <row r="8" spans="1:18" ht="12">
      <c r="A8" s="6">
        <v>3</v>
      </c>
      <c r="B8" s="51"/>
      <c r="C8" s="51"/>
      <c r="D8" s="51"/>
      <c r="E8" s="65"/>
      <c r="G8" s="14"/>
      <c r="H8" s="24" t="s">
        <v>3</v>
      </c>
      <c r="I8" s="15">
        <f t="shared" si="0"/>
        <v>0</v>
      </c>
      <c r="J8" s="33"/>
      <c r="K8" s="14"/>
      <c r="L8" s="24" t="s">
        <v>3</v>
      </c>
      <c r="M8" s="15">
        <f t="shared" si="1"/>
        <v>0</v>
      </c>
      <c r="N8" s="15"/>
      <c r="O8" s="29"/>
      <c r="P8" s="24" t="s">
        <v>3</v>
      </c>
      <c r="Q8" s="15">
        <f t="shared" si="2"/>
        <v>0</v>
      </c>
      <c r="R8" s="23">
        <f t="shared" si="3"/>
        <v>0</v>
      </c>
    </row>
    <row r="9" spans="1:18" ht="12">
      <c r="A9" s="6">
        <v>4</v>
      </c>
      <c r="B9" s="64"/>
      <c r="C9" s="60"/>
      <c r="D9" s="60"/>
      <c r="E9" s="61"/>
      <c r="G9" s="14"/>
      <c r="H9" s="24" t="s">
        <v>3</v>
      </c>
      <c r="I9" s="15">
        <f t="shared" si="0"/>
        <v>0</v>
      </c>
      <c r="J9" s="33"/>
      <c r="K9" s="14"/>
      <c r="L9" s="24" t="s">
        <v>3</v>
      </c>
      <c r="M9" s="15">
        <f t="shared" si="1"/>
        <v>0</v>
      </c>
      <c r="N9" s="15"/>
      <c r="O9" s="29"/>
      <c r="P9" s="24" t="s">
        <v>3</v>
      </c>
      <c r="Q9" s="15">
        <f t="shared" si="2"/>
        <v>0</v>
      </c>
      <c r="R9" s="23">
        <f t="shared" si="3"/>
        <v>0</v>
      </c>
    </row>
    <row r="10" spans="1:18" ht="12">
      <c r="A10" s="6">
        <v>5</v>
      </c>
      <c r="B10" s="56"/>
      <c r="C10" s="56"/>
      <c r="D10" s="59"/>
      <c r="E10" s="56"/>
      <c r="F10" s="34"/>
      <c r="G10" s="14"/>
      <c r="H10" s="24" t="s">
        <v>3</v>
      </c>
      <c r="I10" s="15">
        <f t="shared" si="0"/>
        <v>0</v>
      </c>
      <c r="J10" s="33"/>
      <c r="K10" s="14"/>
      <c r="L10" s="24" t="s">
        <v>3</v>
      </c>
      <c r="M10" s="15">
        <f t="shared" si="1"/>
        <v>0</v>
      </c>
      <c r="N10" s="15"/>
      <c r="O10" s="29"/>
      <c r="P10" s="24" t="s">
        <v>3</v>
      </c>
      <c r="Q10" s="15">
        <f t="shared" si="2"/>
        <v>0</v>
      </c>
      <c r="R10" s="23">
        <f t="shared" si="3"/>
        <v>0</v>
      </c>
    </row>
    <row r="11" spans="1:19" ht="12">
      <c r="A11" s="6">
        <v>6</v>
      </c>
      <c r="B11" s="56"/>
      <c r="C11" s="56"/>
      <c r="D11" s="59"/>
      <c r="E11" s="56"/>
      <c r="F11" s="34"/>
      <c r="G11" s="14"/>
      <c r="H11" s="24" t="s">
        <v>3</v>
      </c>
      <c r="I11" s="15">
        <f t="shared" si="0"/>
        <v>0</v>
      </c>
      <c r="J11" s="33"/>
      <c r="K11" s="14"/>
      <c r="L11" s="24" t="s">
        <v>3</v>
      </c>
      <c r="M11" s="15">
        <f t="shared" si="1"/>
        <v>0</v>
      </c>
      <c r="N11" s="15"/>
      <c r="O11" s="29"/>
      <c r="P11" s="24" t="s">
        <v>3</v>
      </c>
      <c r="Q11" s="15">
        <f t="shared" si="2"/>
        <v>0</v>
      </c>
      <c r="R11" s="23">
        <f t="shared" si="3"/>
        <v>0</v>
      </c>
      <c r="S11" s="3"/>
    </row>
    <row r="13" ht="12">
      <c r="B13" s="66"/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" sqref="B2"/>
    </sheetView>
  </sheetViews>
  <sheetFormatPr defaultColWidth="11.421875" defaultRowHeight="12.75"/>
  <cols>
    <col min="1" max="1" width="15.140625" style="0" bestFit="1" customWidth="1"/>
  </cols>
  <sheetData>
    <row r="1" spans="1:2" ht="12">
      <c r="A1" s="38" t="s">
        <v>15</v>
      </c>
      <c r="B1" s="38" t="s">
        <v>97</v>
      </c>
    </row>
  </sheetData>
  <sheetProtection/>
  <printOptions/>
  <pageMargins left="0.7" right="0.7" top="0.787401575" bottom="0.7874015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="150" zoomScaleNormal="150" workbookViewId="0" topLeftCell="A1">
      <selection activeCell="A12" sqref="A12"/>
    </sheetView>
  </sheetViews>
  <sheetFormatPr defaultColWidth="11.421875" defaultRowHeight="12.75"/>
  <cols>
    <col min="1" max="1" width="5.7109375" style="7" customWidth="1"/>
    <col min="2" max="2" width="15.140625" style="5" customWidth="1"/>
    <col min="3" max="3" width="13.00390625" style="5" customWidth="1"/>
    <col min="4" max="4" width="23.28125" style="5" bestFit="1" customWidth="1"/>
    <col min="5" max="5" width="5.42187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5" width="1.421875" style="18" customWidth="1"/>
    <col min="16" max="16" width="8.28125" style="5" bestFit="1" customWidth="1"/>
    <col min="17" max="17" width="2.140625" style="10" customWidth="1"/>
    <col min="18" max="18" width="4.421875" style="18" bestFit="1" customWidth="1"/>
    <col min="19" max="19" width="7.851562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0"/>
      <c r="U1" s="20"/>
      <c r="V1" s="20"/>
    </row>
    <row r="2" spans="1:22" s="36" customFormat="1" ht="18.75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0"/>
      <c r="U2" s="20"/>
      <c r="V2" s="20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0"/>
      <c r="U3" s="20"/>
      <c r="V3" s="20"/>
    </row>
    <row r="4" spans="1:21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28"/>
      <c r="P4" s="28"/>
      <c r="Q4" s="28"/>
      <c r="R4" s="28"/>
      <c r="S4" s="28"/>
      <c r="T4"/>
      <c r="U4"/>
    </row>
    <row r="5" spans="1:19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21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17"/>
      <c r="P5" s="28" t="s">
        <v>22</v>
      </c>
      <c r="Q5" s="22" t="s">
        <v>3</v>
      </c>
      <c r="R5" s="17" t="s">
        <v>2</v>
      </c>
      <c r="S5" s="8" t="s">
        <v>4</v>
      </c>
    </row>
    <row r="6" spans="1:23" ht="12">
      <c r="A6" s="13">
        <v>1</v>
      </c>
      <c r="B6" t="s">
        <v>123</v>
      </c>
      <c r="C6" t="s">
        <v>40</v>
      </c>
      <c r="D6" t="s">
        <v>37</v>
      </c>
      <c r="E6" s="68">
        <v>2014</v>
      </c>
      <c r="F6" s="45"/>
      <c r="G6" s="42">
        <v>9.7</v>
      </c>
      <c r="H6" s="43" t="s">
        <v>3</v>
      </c>
      <c r="I6" s="44">
        <f aca="true" t="shared" si="0" ref="I6:I11">IF(G6=0,0,INT(8.05569*((1300-(G6*100))/100)^2.5))</f>
        <v>159</v>
      </c>
      <c r="J6" s="45"/>
      <c r="K6" s="42">
        <v>2.74</v>
      </c>
      <c r="L6" s="43" t="s">
        <v>3</v>
      </c>
      <c r="M6" s="44">
        <f aca="true" t="shared" si="1" ref="M6:M11">IF(K6=0,0,INT(136.081575*((100*K6-130)/100)^1.1))</f>
        <v>203</v>
      </c>
      <c r="N6" s="44"/>
      <c r="O6" s="44"/>
      <c r="P6" s="42">
        <v>17.26</v>
      </c>
      <c r="Q6" s="43" t="s">
        <v>3</v>
      </c>
      <c r="R6" s="44">
        <f aca="true" t="shared" si="2" ref="R6:R11">IF(P6=0,0,INT(19.191528*((100*P6-600)/100)^0.9))</f>
        <v>169</v>
      </c>
      <c r="S6" s="46">
        <f aca="true" t="shared" si="3" ref="S6:S11">I6+M6+R6</f>
        <v>531</v>
      </c>
      <c r="T6"/>
      <c r="U6" s="16" t="s">
        <v>5</v>
      </c>
      <c r="W6" s="19"/>
    </row>
    <row r="7" spans="1:23" ht="12">
      <c r="A7" s="13">
        <v>2</v>
      </c>
      <c r="B7" t="s">
        <v>76</v>
      </c>
      <c r="C7" t="s">
        <v>77</v>
      </c>
      <c r="D7" t="s">
        <v>39</v>
      </c>
      <c r="E7" s="68">
        <v>2014</v>
      </c>
      <c r="G7" s="42">
        <v>9.71</v>
      </c>
      <c r="H7" s="43" t="s">
        <v>3</v>
      </c>
      <c r="I7" s="44">
        <f t="shared" si="0"/>
        <v>158</v>
      </c>
      <c r="J7" s="45"/>
      <c r="K7" s="42">
        <v>2.63</v>
      </c>
      <c r="L7" s="43" t="s">
        <v>3</v>
      </c>
      <c r="M7" s="44">
        <f t="shared" si="1"/>
        <v>186</v>
      </c>
      <c r="N7" s="44"/>
      <c r="O7" s="44"/>
      <c r="P7" s="42">
        <v>17.65</v>
      </c>
      <c r="Q7" s="43" t="s">
        <v>3</v>
      </c>
      <c r="R7" s="44">
        <f t="shared" si="2"/>
        <v>174</v>
      </c>
      <c r="S7" s="46">
        <f t="shared" si="3"/>
        <v>518</v>
      </c>
      <c r="T7"/>
      <c r="U7"/>
      <c r="W7" s="19"/>
    </row>
    <row r="8" spans="1:23" ht="12">
      <c r="A8" s="13">
        <v>3</v>
      </c>
      <c r="B8" t="s">
        <v>124</v>
      </c>
      <c r="C8" t="s">
        <v>94</v>
      </c>
      <c r="D8" t="s">
        <v>37</v>
      </c>
      <c r="E8" s="68">
        <v>2014</v>
      </c>
      <c r="F8" s="45"/>
      <c r="G8" s="42">
        <v>10.08</v>
      </c>
      <c r="H8" s="43" t="s">
        <v>3</v>
      </c>
      <c r="I8" s="44">
        <f t="shared" si="0"/>
        <v>117</v>
      </c>
      <c r="J8" s="45"/>
      <c r="K8" s="42">
        <v>2.45</v>
      </c>
      <c r="L8" s="43" t="s">
        <v>3</v>
      </c>
      <c r="M8" s="44">
        <f t="shared" si="1"/>
        <v>158</v>
      </c>
      <c r="N8" s="44"/>
      <c r="O8" s="44"/>
      <c r="P8" s="42">
        <v>16.83</v>
      </c>
      <c r="Q8" s="43" t="s">
        <v>3</v>
      </c>
      <c r="R8" s="44">
        <f t="shared" si="2"/>
        <v>163</v>
      </c>
      <c r="S8" s="46">
        <f t="shared" si="3"/>
        <v>438</v>
      </c>
      <c r="T8"/>
      <c r="U8"/>
      <c r="W8" s="19"/>
    </row>
    <row r="9" spans="1:23" ht="12">
      <c r="A9" s="13">
        <v>4</v>
      </c>
      <c r="B9" t="s">
        <v>125</v>
      </c>
      <c r="C9" t="s">
        <v>126</v>
      </c>
      <c r="D9" t="s">
        <v>37</v>
      </c>
      <c r="E9" s="68">
        <v>2014</v>
      </c>
      <c r="F9" s="41"/>
      <c r="G9" s="42">
        <v>9.64</v>
      </c>
      <c r="H9" s="43" t="s">
        <v>3</v>
      </c>
      <c r="I9" s="44">
        <f t="shared" si="0"/>
        <v>166</v>
      </c>
      <c r="J9" s="45"/>
      <c r="K9" s="42">
        <v>2.58</v>
      </c>
      <c r="L9" s="43" t="s">
        <v>3</v>
      </c>
      <c r="M9" s="44">
        <f t="shared" si="1"/>
        <v>178</v>
      </c>
      <c r="N9" s="44"/>
      <c r="O9" s="44"/>
      <c r="P9" s="42">
        <v>11.71</v>
      </c>
      <c r="Q9" s="43" t="s">
        <v>3</v>
      </c>
      <c r="R9" s="44">
        <f t="shared" si="2"/>
        <v>92</v>
      </c>
      <c r="S9" s="46">
        <f t="shared" si="3"/>
        <v>436</v>
      </c>
      <c r="T9"/>
      <c r="U9"/>
      <c r="W9" s="19"/>
    </row>
    <row r="10" spans="1:23" ht="12">
      <c r="A10" s="13">
        <v>5</v>
      </c>
      <c r="B10" t="s">
        <v>98</v>
      </c>
      <c r="C10" t="s">
        <v>120</v>
      </c>
      <c r="D10" t="s">
        <v>37</v>
      </c>
      <c r="E10" s="68">
        <v>2014</v>
      </c>
      <c r="F10" s="47"/>
      <c r="G10" s="42">
        <v>9.89</v>
      </c>
      <c r="H10" s="43" t="s">
        <v>3</v>
      </c>
      <c r="I10" s="44">
        <f t="shared" si="0"/>
        <v>137</v>
      </c>
      <c r="J10" s="45"/>
      <c r="K10" s="42">
        <v>2.34</v>
      </c>
      <c r="L10" s="43" t="s">
        <v>3</v>
      </c>
      <c r="M10" s="44">
        <f t="shared" si="1"/>
        <v>142</v>
      </c>
      <c r="N10" s="44"/>
      <c r="O10" s="44"/>
      <c r="P10" s="42">
        <v>11.14</v>
      </c>
      <c r="Q10" s="43" t="s">
        <v>3</v>
      </c>
      <c r="R10" s="44">
        <f t="shared" si="2"/>
        <v>83</v>
      </c>
      <c r="S10" s="46">
        <f t="shared" si="3"/>
        <v>362</v>
      </c>
      <c r="T10"/>
      <c r="U10"/>
      <c r="W10" s="19"/>
    </row>
    <row r="11" spans="1:23" ht="12">
      <c r="A11" s="13">
        <v>6</v>
      </c>
      <c r="B11" t="s">
        <v>121</v>
      </c>
      <c r="C11" t="s">
        <v>122</v>
      </c>
      <c r="D11" t="s">
        <v>39</v>
      </c>
      <c r="E11" s="68">
        <v>2014</v>
      </c>
      <c r="F11" s="47"/>
      <c r="G11" s="42">
        <v>10.26</v>
      </c>
      <c r="H11" s="43" t="s">
        <v>3</v>
      </c>
      <c r="I11" s="44">
        <f t="shared" si="0"/>
        <v>100</v>
      </c>
      <c r="J11" s="45"/>
      <c r="K11" s="42">
        <v>2.7</v>
      </c>
      <c r="L11" s="43" t="s">
        <v>3</v>
      </c>
      <c r="M11" s="44">
        <f t="shared" si="1"/>
        <v>197</v>
      </c>
      <c r="N11" s="44"/>
      <c r="O11" s="44"/>
      <c r="P11" s="42">
        <v>9.61</v>
      </c>
      <c r="Q11" s="43" t="s">
        <v>3</v>
      </c>
      <c r="R11" s="44">
        <f t="shared" si="2"/>
        <v>60</v>
      </c>
      <c r="S11" s="46">
        <f t="shared" si="3"/>
        <v>357</v>
      </c>
      <c r="T11"/>
      <c r="U11"/>
      <c r="W11" s="19"/>
    </row>
  </sheetData>
  <sheetProtection/>
  <mergeCells count="2">
    <mergeCell ref="A1:S1"/>
    <mergeCell ref="A2:S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150" zoomScaleNormal="150" workbookViewId="0" topLeftCell="A1">
      <selection activeCell="B20" sqref="B20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5.0039062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5" width="1.421875" style="18" customWidth="1"/>
    <col min="16" max="16" width="8.28125" style="5" bestFit="1" customWidth="1"/>
    <col min="17" max="17" width="2.140625" style="10" customWidth="1"/>
    <col min="18" max="18" width="4.421875" style="18" bestFit="1" customWidth="1"/>
    <col min="19" max="19" width="7.851562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0"/>
      <c r="U1" s="20"/>
      <c r="V1" s="20"/>
    </row>
    <row r="2" spans="1:22" s="36" customFormat="1" ht="18.75" customHeight="1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0"/>
      <c r="U2" s="20"/>
      <c r="V2" s="20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0"/>
      <c r="U3" s="20"/>
      <c r="V3" s="20"/>
    </row>
    <row r="4" spans="1:21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28"/>
      <c r="P4" s="28"/>
      <c r="Q4" s="28"/>
      <c r="R4" s="28"/>
      <c r="S4" s="28"/>
      <c r="T4"/>
      <c r="U4"/>
    </row>
    <row r="5" spans="1:19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21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17"/>
      <c r="P5" s="28" t="s">
        <v>22</v>
      </c>
      <c r="Q5" s="22" t="s">
        <v>3</v>
      </c>
      <c r="R5" s="17" t="s">
        <v>2</v>
      </c>
      <c r="S5" s="8" t="s">
        <v>4</v>
      </c>
    </row>
    <row r="6" spans="1:23" ht="12">
      <c r="A6" s="13">
        <v>1</v>
      </c>
      <c r="B6" t="s">
        <v>142</v>
      </c>
      <c r="C6" t="s">
        <v>143</v>
      </c>
      <c r="D6" t="s">
        <v>144</v>
      </c>
      <c r="E6" s="68">
        <v>2013</v>
      </c>
      <c r="F6" s="47"/>
      <c r="G6" s="67">
        <v>8.7</v>
      </c>
      <c r="H6" s="48" t="s">
        <v>3</v>
      </c>
      <c r="I6" s="44">
        <f aca="true" t="shared" si="0" ref="I6:I18">IF(G6=0,0,INT(8.05569*((1300-(G6*100))/100)^2.5))</f>
        <v>308</v>
      </c>
      <c r="J6" s="45"/>
      <c r="K6" s="42">
        <v>3.22</v>
      </c>
      <c r="L6" s="43" t="s">
        <v>3</v>
      </c>
      <c r="M6" s="44">
        <f aca="true" t="shared" si="1" ref="M6:M18">IF(K6=0,0,INT(136.081575*((100*K6-130)/100)^1.1))</f>
        <v>278</v>
      </c>
      <c r="N6" s="44"/>
      <c r="O6" s="44"/>
      <c r="P6" s="42">
        <v>34.9</v>
      </c>
      <c r="Q6" s="43" t="s">
        <v>3</v>
      </c>
      <c r="R6" s="44">
        <f aca="true" t="shared" si="2" ref="R6:R18">IF(P6=0,0,INT(19.191528*((100*P6-600)/100)^0.9))</f>
        <v>396</v>
      </c>
      <c r="S6" s="46">
        <f aca="true" t="shared" si="3" ref="S6:S18">I6+M6+R6</f>
        <v>982</v>
      </c>
      <c r="T6"/>
      <c r="U6"/>
      <c r="W6" s="19"/>
    </row>
    <row r="7" spans="1:23" ht="12">
      <c r="A7" s="13">
        <v>2</v>
      </c>
      <c r="B7" t="s">
        <v>136</v>
      </c>
      <c r="C7" t="s">
        <v>34</v>
      </c>
      <c r="D7" t="s">
        <v>47</v>
      </c>
      <c r="E7" s="68">
        <v>2013</v>
      </c>
      <c r="G7" s="67">
        <v>9.03</v>
      </c>
      <c r="H7" s="48" t="s">
        <v>3</v>
      </c>
      <c r="I7" s="44">
        <f t="shared" si="0"/>
        <v>252</v>
      </c>
      <c r="J7" s="45"/>
      <c r="K7" s="42">
        <v>2.97</v>
      </c>
      <c r="L7" s="43" t="s">
        <v>3</v>
      </c>
      <c r="M7" s="44">
        <f t="shared" si="1"/>
        <v>239</v>
      </c>
      <c r="N7" s="44"/>
      <c r="O7" s="44"/>
      <c r="P7" s="42">
        <v>25.75</v>
      </c>
      <c r="Q7" s="43" t="s">
        <v>3</v>
      </c>
      <c r="R7" s="44">
        <f t="shared" si="2"/>
        <v>281</v>
      </c>
      <c r="S7" s="46">
        <f t="shared" si="3"/>
        <v>772</v>
      </c>
      <c r="T7"/>
      <c r="U7"/>
      <c r="W7" s="19"/>
    </row>
    <row r="8" spans="1:23" ht="12">
      <c r="A8" s="13">
        <v>3</v>
      </c>
      <c r="B8" t="s">
        <v>131</v>
      </c>
      <c r="C8" t="s">
        <v>132</v>
      </c>
      <c r="D8" t="s">
        <v>41</v>
      </c>
      <c r="E8" s="68">
        <v>2013</v>
      </c>
      <c r="G8" s="67">
        <v>8.6</v>
      </c>
      <c r="H8" s="48" t="s">
        <v>3</v>
      </c>
      <c r="I8" s="44">
        <f t="shared" si="0"/>
        <v>327</v>
      </c>
      <c r="J8" s="45"/>
      <c r="K8" s="42">
        <v>3.1</v>
      </c>
      <c r="L8" s="43" t="s">
        <v>3</v>
      </c>
      <c r="M8" s="44">
        <f t="shared" si="1"/>
        <v>259</v>
      </c>
      <c r="N8" s="44"/>
      <c r="O8" s="44"/>
      <c r="P8" s="42">
        <v>17.85</v>
      </c>
      <c r="Q8" s="43" t="s">
        <v>3</v>
      </c>
      <c r="R8" s="44">
        <f t="shared" si="2"/>
        <v>177</v>
      </c>
      <c r="S8" s="46">
        <f t="shared" si="3"/>
        <v>763</v>
      </c>
      <c r="T8"/>
      <c r="U8"/>
      <c r="W8" s="19"/>
    </row>
    <row r="9" spans="1:23" ht="12">
      <c r="A9" s="13">
        <v>4</v>
      </c>
      <c r="B9" t="s">
        <v>137</v>
      </c>
      <c r="C9" t="s">
        <v>138</v>
      </c>
      <c r="D9" t="s">
        <v>117</v>
      </c>
      <c r="E9" s="68">
        <v>2013</v>
      </c>
      <c r="F9" s="45"/>
      <c r="G9" s="67">
        <v>8.63</v>
      </c>
      <c r="H9" s="48" t="s">
        <v>3</v>
      </c>
      <c r="I9" s="44">
        <f t="shared" si="0"/>
        <v>321</v>
      </c>
      <c r="J9" s="45"/>
      <c r="K9" s="42">
        <v>3.12</v>
      </c>
      <c r="L9" s="43" t="s">
        <v>3</v>
      </c>
      <c r="M9" s="44">
        <f t="shared" si="1"/>
        <v>262</v>
      </c>
      <c r="N9" s="44"/>
      <c r="O9" s="44"/>
      <c r="P9" s="42">
        <v>17.3</v>
      </c>
      <c r="Q9" s="43" t="s">
        <v>3</v>
      </c>
      <c r="R9" s="44">
        <f t="shared" si="2"/>
        <v>170</v>
      </c>
      <c r="S9" s="46">
        <f t="shared" si="3"/>
        <v>753</v>
      </c>
      <c r="T9"/>
      <c r="U9"/>
      <c r="W9" s="19"/>
    </row>
    <row r="10" spans="1:23" ht="12">
      <c r="A10" s="13">
        <v>5</v>
      </c>
      <c r="B10" t="s">
        <v>134</v>
      </c>
      <c r="C10" t="s">
        <v>135</v>
      </c>
      <c r="D10" t="s">
        <v>47</v>
      </c>
      <c r="E10" s="68">
        <v>2013</v>
      </c>
      <c r="G10" s="67">
        <v>9.84</v>
      </c>
      <c r="H10" s="48" t="s">
        <v>3</v>
      </c>
      <c r="I10" s="44">
        <f t="shared" si="0"/>
        <v>142</v>
      </c>
      <c r="J10" s="45"/>
      <c r="K10" s="42">
        <v>2.75</v>
      </c>
      <c r="L10" s="43" t="s">
        <v>3</v>
      </c>
      <c r="M10" s="44">
        <f t="shared" si="1"/>
        <v>204</v>
      </c>
      <c r="N10" s="44"/>
      <c r="O10" s="44"/>
      <c r="P10" s="42">
        <v>29.95</v>
      </c>
      <c r="Q10" s="43" t="s">
        <v>3</v>
      </c>
      <c r="R10" s="44">
        <f t="shared" si="2"/>
        <v>334</v>
      </c>
      <c r="S10" s="46">
        <f t="shared" si="3"/>
        <v>680</v>
      </c>
      <c r="T10"/>
      <c r="U10"/>
      <c r="W10" s="19"/>
    </row>
    <row r="11" spans="1:21" ht="12">
      <c r="A11" s="13">
        <v>6</v>
      </c>
      <c r="B11" t="s">
        <v>139</v>
      </c>
      <c r="C11" t="s">
        <v>140</v>
      </c>
      <c r="D11" t="s">
        <v>141</v>
      </c>
      <c r="E11" s="68">
        <v>2013</v>
      </c>
      <c r="G11" s="67">
        <v>8.95</v>
      </c>
      <c r="H11" s="48" t="s">
        <v>3</v>
      </c>
      <c r="I11" s="44">
        <f t="shared" si="0"/>
        <v>265</v>
      </c>
      <c r="J11" s="45"/>
      <c r="K11" s="42">
        <v>2.68</v>
      </c>
      <c r="L11" s="43" t="s">
        <v>3</v>
      </c>
      <c r="M11" s="44">
        <f t="shared" si="1"/>
        <v>193</v>
      </c>
      <c r="N11" s="44"/>
      <c r="O11" s="44"/>
      <c r="P11" s="42">
        <v>21.09</v>
      </c>
      <c r="Q11" s="43" t="s">
        <v>3</v>
      </c>
      <c r="R11" s="44">
        <f t="shared" si="2"/>
        <v>220</v>
      </c>
      <c r="S11" s="46">
        <f t="shared" si="3"/>
        <v>678</v>
      </c>
      <c r="T11" s="3"/>
      <c r="U11" s="3"/>
    </row>
    <row r="12" spans="1:19" ht="12">
      <c r="A12" s="13">
        <v>7</v>
      </c>
      <c r="B12" t="s">
        <v>133</v>
      </c>
      <c r="C12" t="s">
        <v>36</v>
      </c>
      <c r="D12" t="s">
        <v>117</v>
      </c>
      <c r="E12" s="68">
        <v>2013</v>
      </c>
      <c r="G12" s="67">
        <v>9.59</v>
      </c>
      <c r="H12" s="48" t="s">
        <v>3</v>
      </c>
      <c r="I12" s="44">
        <f t="shared" si="0"/>
        <v>172</v>
      </c>
      <c r="J12" s="45"/>
      <c r="K12" s="42">
        <v>2.55</v>
      </c>
      <c r="L12" s="43" t="s">
        <v>3</v>
      </c>
      <c r="M12" s="44">
        <f t="shared" si="1"/>
        <v>173</v>
      </c>
      <c r="N12" s="44"/>
      <c r="O12" s="44"/>
      <c r="P12" s="42">
        <v>25.84</v>
      </c>
      <c r="Q12" s="43" t="s">
        <v>3</v>
      </c>
      <c r="R12" s="44">
        <f t="shared" si="2"/>
        <v>282</v>
      </c>
      <c r="S12" s="46">
        <f t="shared" si="3"/>
        <v>627</v>
      </c>
    </row>
    <row r="13" spans="1:19" ht="12">
      <c r="A13" s="13">
        <v>8</v>
      </c>
      <c r="B13" t="s">
        <v>127</v>
      </c>
      <c r="C13" t="s">
        <v>128</v>
      </c>
      <c r="D13" t="s">
        <v>47</v>
      </c>
      <c r="E13" s="68">
        <v>2013</v>
      </c>
      <c r="G13" s="67">
        <v>9.43</v>
      </c>
      <c r="H13" s="48" t="s">
        <v>3</v>
      </c>
      <c r="I13" s="44">
        <f t="shared" si="0"/>
        <v>193</v>
      </c>
      <c r="J13" s="45"/>
      <c r="K13" s="42">
        <v>2.64</v>
      </c>
      <c r="L13" s="43" t="s">
        <v>3</v>
      </c>
      <c r="M13" s="44">
        <f t="shared" si="1"/>
        <v>187</v>
      </c>
      <c r="N13" s="44"/>
      <c r="O13" s="44"/>
      <c r="P13" s="42">
        <v>22.9</v>
      </c>
      <c r="Q13" s="43" t="s">
        <v>3</v>
      </c>
      <c r="R13" s="44">
        <f t="shared" si="2"/>
        <v>244</v>
      </c>
      <c r="S13" s="46">
        <f t="shared" si="3"/>
        <v>624</v>
      </c>
    </row>
    <row r="14" spans="1:19" ht="12">
      <c r="A14" s="13">
        <v>9</v>
      </c>
      <c r="B14" t="s">
        <v>80</v>
      </c>
      <c r="C14" t="s">
        <v>56</v>
      </c>
      <c r="D14" t="s">
        <v>41</v>
      </c>
      <c r="E14" s="68">
        <v>2013</v>
      </c>
      <c r="G14" s="67">
        <v>9.59</v>
      </c>
      <c r="H14" s="48" t="s">
        <v>3</v>
      </c>
      <c r="I14" s="44">
        <f t="shared" si="0"/>
        <v>172</v>
      </c>
      <c r="J14" s="45"/>
      <c r="K14" s="42">
        <v>2.53</v>
      </c>
      <c r="L14" s="43" t="s">
        <v>3</v>
      </c>
      <c r="M14" s="44">
        <f t="shared" si="1"/>
        <v>170</v>
      </c>
      <c r="N14" s="44"/>
      <c r="O14" s="44"/>
      <c r="P14" s="42">
        <v>24.45</v>
      </c>
      <c r="Q14" s="43" t="s">
        <v>3</v>
      </c>
      <c r="R14" s="44">
        <f t="shared" si="2"/>
        <v>264</v>
      </c>
      <c r="S14" s="46">
        <f t="shared" si="3"/>
        <v>606</v>
      </c>
    </row>
    <row r="15" spans="1:19" ht="12">
      <c r="A15" s="13">
        <v>10</v>
      </c>
      <c r="B15" t="s">
        <v>36</v>
      </c>
      <c r="C15" t="s">
        <v>93</v>
      </c>
      <c r="D15" t="s">
        <v>117</v>
      </c>
      <c r="E15" s="68">
        <v>2013</v>
      </c>
      <c r="F15" s="45"/>
      <c r="G15" s="67">
        <v>8.97</v>
      </c>
      <c r="H15" s="48" t="s">
        <v>3</v>
      </c>
      <c r="I15" s="44">
        <f t="shared" si="0"/>
        <v>262</v>
      </c>
      <c r="J15" s="45"/>
      <c r="K15" s="42">
        <v>2.55</v>
      </c>
      <c r="L15" s="43" t="s">
        <v>3</v>
      </c>
      <c r="M15" s="44">
        <f t="shared" si="1"/>
        <v>173</v>
      </c>
      <c r="N15" s="44"/>
      <c r="O15" s="44"/>
      <c r="P15" s="42">
        <v>16.35</v>
      </c>
      <c r="Q15" s="43" t="s">
        <v>3</v>
      </c>
      <c r="R15" s="44">
        <f t="shared" si="2"/>
        <v>157</v>
      </c>
      <c r="S15" s="46">
        <f t="shared" si="3"/>
        <v>592</v>
      </c>
    </row>
    <row r="16" spans="1:19" ht="12">
      <c r="A16" s="13">
        <v>11</v>
      </c>
      <c r="B16" t="s">
        <v>129</v>
      </c>
      <c r="C16" t="s">
        <v>130</v>
      </c>
      <c r="D16" t="s">
        <v>39</v>
      </c>
      <c r="E16" s="68">
        <v>2013</v>
      </c>
      <c r="G16" s="67">
        <v>10.19</v>
      </c>
      <c r="H16" s="48" t="s">
        <v>3</v>
      </c>
      <c r="I16" s="44">
        <f t="shared" si="0"/>
        <v>106</v>
      </c>
      <c r="J16" s="45"/>
      <c r="K16" s="42">
        <v>2.7</v>
      </c>
      <c r="L16" s="43" t="s">
        <v>3</v>
      </c>
      <c r="M16" s="44">
        <f t="shared" si="1"/>
        <v>197</v>
      </c>
      <c r="N16" s="44"/>
      <c r="O16" s="44"/>
      <c r="P16" s="42">
        <v>19.79</v>
      </c>
      <c r="Q16" s="43" t="s">
        <v>3</v>
      </c>
      <c r="R16" s="44">
        <f t="shared" si="2"/>
        <v>203</v>
      </c>
      <c r="S16" s="46">
        <f t="shared" si="3"/>
        <v>506</v>
      </c>
    </row>
    <row r="17" spans="1:19" ht="12">
      <c r="A17" s="13">
        <v>12</v>
      </c>
      <c r="B17" t="s">
        <v>33</v>
      </c>
      <c r="C17" t="s">
        <v>145</v>
      </c>
      <c r="D17" t="s">
        <v>47</v>
      </c>
      <c r="E17" s="68">
        <v>2013</v>
      </c>
      <c r="G17" s="67">
        <v>9.8</v>
      </c>
      <c r="H17" s="48" t="s">
        <v>3</v>
      </c>
      <c r="I17" s="44">
        <f t="shared" si="0"/>
        <v>147</v>
      </c>
      <c r="J17" s="45"/>
      <c r="K17" s="42">
        <v>2.58</v>
      </c>
      <c r="L17" s="43" t="s">
        <v>3</v>
      </c>
      <c r="M17" s="44">
        <f t="shared" si="1"/>
        <v>178</v>
      </c>
      <c r="N17" s="44"/>
      <c r="O17" s="44"/>
      <c r="P17" s="42">
        <v>14.8</v>
      </c>
      <c r="Q17" s="43" t="s">
        <v>3</v>
      </c>
      <c r="R17" s="44">
        <f t="shared" si="2"/>
        <v>135</v>
      </c>
      <c r="S17" s="46">
        <f t="shared" si="3"/>
        <v>460</v>
      </c>
    </row>
    <row r="18" spans="1:19" ht="12">
      <c r="A18" s="13">
        <v>13</v>
      </c>
      <c r="B18" t="s">
        <v>146</v>
      </c>
      <c r="C18" t="s">
        <v>44</v>
      </c>
      <c r="D18" t="s">
        <v>47</v>
      </c>
      <c r="E18" s="68">
        <v>2013</v>
      </c>
      <c r="G18" s="67">
        <v>11.53</v>
      </c>
      <c r="H18" s="48" t="s">
        <v>3</v>
      </c>
      <c r="I18" s="44">
        <f t="shared" si="0"/>
        <v>21</v>
      </c>
      <c r="J18" s="45"/>
      <c r="K18" s="42">
        <v>1.88</v>
      </c>
      <c r="L18" s="43" t="s">
        <v>3</v>
      </c>
      <c r="M18" s="44">
        <f t="shared" si="1"/>
        <v>74</v>
      </c>
      <c r="N18" s="44"/>
      <c r="O18" s="44"/>
      <c r="P18" s="42">
        <v>8.2</v>
      </c>
      <c r="Q18" s="43" t="s">
        <v>3</v>
      </c>
      <c r="R18" s="44">
        <f t="shared" si="2"/>
        <v>39</v>
      </c>
      <c r="S18" s="46">
        <f t="shared" si="3"/>
        <v>134</v>
      </c>
    </row>
  </sheetData>
  <sheetProtection/>
  <mergeCells count="2">
    <mergeCell ref="A1:S1"/>
    <mergeCell ref="A2:S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="140" zoomScaleNormal="140" workbookViewId="0" topLeftCell="A1">
      <selection activeCell="A18" sqref="A18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1.42187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20"/>
      <c r="X1" s="20"/>
      <c r="Y1" s="20"/>
    </row>
    <row r="2" spans="1:25" s="36" customFormat="1" ht="18.75" customHeight="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1" t="s">
        <v>12</v>
      </c>
      <c r="P4" s="72"/>
      <c r="Q4" s="72"/>
      <c r="R4" s="72"/>
      <c r="S4" s="72"/>
      <c r="T4" s="72"/>
      <c r="U4" s="73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19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s="56" t="s">
        <v>166</v>
      </c>
      <c r="C6" s="56" t="s">
        <v>40</v>
      </c>
      <c r="D6" s="58" t="s">
        <v>144</v>
      </c>
      <c r="E6" s="56">
        <v>2012</v>
      </c>
      <c r="G6" s="14">
        <v>10.94</v>
      </c>
      <c r="H6" s="25" t="s">
        <v>3</v>
      </c>
      <c r="I6" s="15">
        <f aca="true" t="shared" si="0" ref="I6:I16">IF(G6=0,0,INT(6.30895*((1460-(G6*100))/100)^2.5))</f>
        <v>161</v>
      </c>
      <c r="J6" s="33"/>
      <c r="K6" s="14">
        <v>3.03</v>
      </c>
      <c r="L6" s="24" t="s">
        <v>3</v>
      </c>
      <c r="M6" s="15">
        <f aca="true" t="shared" si="1" ref="M6:M16">IF(K6=0,0,INT(136.081575*((100*K6-130)/100)^1.1))</f>
        <v>248</v>
      </c>
      <c r="N6" s="15"/>
      <c r="O6" s="29">
        <v>0</v>
      </c>
      <c r="P6" s="24" t="s">
        <v>3</v>
      </c>
      <c r="Q6" s="15">
        <f aca="true" t="shared" si="2" ref="Q6:Q16">IF(O6=0,0,INT(82.491673*((100*O6-178)/100)^0.9))</f>
        <v>0</v>
      </c>
      <c r="R6" s="15"/>
      <c r="S6" s="14">
        <v>27.16</v>
      </c>
      <c r="T6" s="24" t="s">
        <v>3</v>
      </c>
      <c r="U6" s="15">
        <f aca="true" t="shared" si="3" ref="U6:U16">IF(S6=0,0,INT(19.191528*((100*S6-600)/100)^0.9))</f>
        <v>299</v>
      </c>
      <c r="V6" s="23">
        <f aca="true" t="shared" si="4" ref="V6:V16">I6+M6+Q6+U6</f>
        <v>708</v>
      </c>
      <c r="W6"/>
      <c r="X6"/>
      <c r="Z6" s="19"/>
    </row>
    <row r="7" spans="1:26" ht="12">
      <c r="A7" s="13">
        <v>2</v>
      </c>
      <c r="B7" t="s">
        <v>67</v>
      </c>
      <c r="C7" t="s">
        <v>68</v>
      </c>
      <c r="D7" t="s">
        <v>39</v>
      </c>
      <c r="E7" s="68">
        <v>2012</v>
      </c>
      <c r="F7" s="33"/>
      <c r="G7" s="14">
        <v>11.34</v>
      </c>
      <c r="H7" s="24" t="s">
        <v>3</v>
      </c>
      <c r="I7" s="15">
        <f t="shared" si="0"/>
        <v>121</v>
      </c>
      <c r="J7" s="33"/>
      <c r="K7" s="14">
        <v>3.32</v>
      </c>
      <c r="L7" s="24" t="s">
        <v>3</v>
      </c>
      <c r="M7" s="15">
        <f t="shared" si="1"/>
        <v>294</v>
      </c>
      <c r="N7" s="15"/>
      <c r="O7" s="29">
        <v>0</v>
      </c>
      <c r="P7" s="24" t="s">
        <v>3</v>
      </c>
      <c r="Q7" s="15">
        <f t="shared" si="2"/>
        <v>0</v>
      </c>
      <c r="R7" s="15"/>
      <c r="S7" s="14">
        <v>24.15</v>
      </c>
      <c r="T7" s="24" t="s">
        <v>3</v>
      </c>
      <c r="U7" s="15">
        <f t="shared" si="3"/>
        <v>260</v>
      </c>
      <c r="V7" s="23">
        <f t="shared" si="4"/>
        <v>675</v>
      </c>
      <c r="W7"/>
      <c r="X7"/>
      <c r="Z7" s="19"/>
    </row>
    <row r="8" spans="1:26" ht="12">
      <c r="A8" s="13">
        <v>3</v>
      </c>
      <c r="B8" t="s">
        <v>151</v>
      </c>
      <c r="C8" t="s">
        <v>95</v>
      </c>
      <c r="D8" t="s">
        <v>37</v>
      </c>
      <c r="E8" s="68">
        <v>2012</v>
      </c>
      <c r="F8" s="45"/>
      <c r="G8" s="42">
        <v>10.37</v>
      </c>
      <c r="H8" s="43" t="s">
        <v>3</v>
      </c>
      <c r="I8" s="44">
        <f t="shared" si="0"/>
        <v>232</v>
      </c>
      <c r="J8" s="45"/>
      <c r="K8" s="42">
        <v>2.77</v>
      </c>
      <c r="L8" s="43" t="s">
        <v>3</v>
      </c>
      <c r="M8" s="44">
        <f t="shared" si="1"/>
        <v>207</v>
      </c>
      <c r="N8" s="44"/>
      <c r="O8" s="49">
        <v>4.12</v>
      </c>
      <c r="P8" s="43" t="s">
        <v>3</v>
      </c>
      <c r="Q8" s="44">
        <f t="shared" si="2"/>
        <v>177</v>
      </c>
      <c r="R8" s="44"/>
      <c r="S8" s="42"/>
      <c r="T8" s="43" t="s">
        <v>3</v>
      </c>
      <c r="U8" s="44">
        <f t="shared" si="3"/>
        <v>0</v>
      </c>
      <c r="V8" s="46">
        <f t="shared" si="4"/>
        <v>616</v>
      </c>
      <c r="W8"/>
      <c r="X8"/>
      <c r="Z8" s="19"/>
    </row>
    <row r="9" spans="1:26" ht="12">
      <c r="A9" s="13">
        <v>4</v>
      </c>
      <c r="B9" t="s">
        <v>38</v>
      </c>
      <c r="C9" t="s">
        <v>92</v>
      </c>
      <c r="D9" t="s">
        <v>117</v>
      </c>
      <c r="E9" s="68">
        <v>2012</v>
      </c>
      <c r="F9" s="33"/>
      <c r="G9" s="14">
        <v>11.2</v>
      </c>
      <c r="H9" s="24" t="s">
        <v>3</v>
      </c>
      <c r="I9" s="15">
        <f t="shared" si="0"/>
        <v>134</v>
      </c>
      <c r="J9" s="33"/>
      <c r="K9" s="14">
        <v>2.83</v>
      </c>
      <c r="L9" s="24" t="s">
        <v>3</v>
      </c>
      <c r="M9" s="15">
        <f t="shared" si="1"/>
        <v>217</v>
      </c>
      <c r="N9" s="15"/>
      <c r="O9" s="29">
        <v>0</v>
      </c>
      <c r="P9" s="24" t="s">
        <v>3</v>
      </c>
      <c r="Q9" s="15">
        <f t="shared" si="2"/>
        <v>0</v>
      </c>
      <c r="R9" s="15"/>
      <c r="S9" s="14">
        <v>19.35</v>
      </c>
      <c r="T9" s="24" t="s">
        <v>3</v>
      </c>
      <c r="U9" s="15">
        <f t="shared" si="3"/>
        <v>197</v>
      </c>
      <c r="V9" s="23">
        <f t="shared" si="4"/>
        <v>548</v>
      </c>
      <c r="W9"/>
      <c r="X9" s="16" t="s">
        <v>5</v>
      </c>
      <c r="Z9" s="19"/>
    </row>
    <row r="10" spans="1:26" ht="12">
      <c r="A10" s="13">
        <v>5</v>
      </c>
      <c r="B10" t="s">
        <v>90</v>
      </c>
      <c r="C10" t="s">
        <v>91</v>
      </c>
      <c r="D10" t="s">
        <v>117</v>
      </c>
      <c r="E10" s="68">
        <v>2012</v>
      </c>
      <c r="F10" s="45"/>
      <c r="G10" s="42">
        <v>10.99</v>
      </c>
      <c r="H10" s="43" t="s">
        <v>3</v>
      </c>
      <c r="I10" s="44">
        <f t="shared" si="0"/>
        <v>156</v>
      </c>
      <c r="J10" s="45"/>
      <c r="K10" s="42">
        <v>2.31</v>
      </c>
      <c r="L10" s="43" t="s">
        <v>3</v>
      </c>
      <c r="M10" s="44">
        <f t="shared" si="1"/>
        <v>137</v>
      </c>
      <c r="N10" s="44"/>
      <c r="O10" s="49">
        <v>0</v>
      </c>
      <c r="P10" s="43" t="s">
        <v>3</v>
      </c>
      <c r="Q10" s="44">
        <f t="shared" si="2"/>
        <v>0</v>
      </c>
      <c r="R10" s="44"/>
      <c r="S10" s="42">
        <v>19.25</v>
      </c>
      <c r="T10" s="43" t="s">
        <v>3</v>
      </c>
      <c r="U10" s="44">
        <f t="shared" si="3"/>
        <v>196</v>
      </c>
      <c r="V10" s="46">
        <f t="shared" si="4"/>
        <v>489</v>
      </c>
      <c r="W10"/>
      <c r="X10"/>
      <c r="Z10" s="19"/>
    </row>
    <row r="11" spans="1:24" ht="12">
      <c r="A11" s="13">
        <v>6</v>
      </c>
      <c r="B11" s="59" t="s">
        <v>38</v>
      </c>
      <c r="C11" s="56" t="s">
        <v>172</v>
      </c>
      <c r="D11" s="59" t="s">
        <v>117</v>
      </c>
      <c r="E11" s="56">
        <v>2012</v>
      </c>
      <c r="F11" s="41"/>
      <c r="G11" s="42">
        <v>11.42</v>
      </c>
      <c r="H11" s="43" t="s">
        <v>3</v>
      </c>
      <c r="I11" s="44">
        <f t="shared" si="0"/>
        <v>113</v>
      </c>
      <c r="J11" s="45"/>
      <c r="K11" s="42">
        <v>2.49</v>
      </c>
      <c r="L11" s="43" t="s">
        <v>3</v>
      </c>
      <c r="M11" s="44">
        <f t="shared" si="1"/>
        <v>164</v>
      </c>
      <c r="N11" s="44"/>
      <c r="O11" s="49">
        <v>0</v>
      </c>
      <c r="P11" s="43" t="s">
        <v>3</v>
      </c>
      <c r="Q11" s="44">
        <f t="shared" si="2"/>
        <v>0</v>
      </c>
      <c r="R11" s="44"/>
      <c r="S11" s="42">
        <v>12.35</v>
      </c>
      <c r="T11" s="43" t="s">
        <v>3</v>
      </c>
      <c r="U11" s="44">
        <f t="shared" si="3"/>
        <v>101</v>
      </c>
      <c r="V11" s="46">
        <f t="shared" si="4"/>
        <v>378</v>
      </c>
      <c r="W11" s="3"/>
      <c r="X11" s="3"/>
    </row>
    <row r="12" spans="1:26" ht="12">
      <c r="A12" s="13">
        <v>7</v>
      </c>
      <c r="B12" t="s">
        <v>49</v>
      </c>
      <c r="C12" t="s">
        <v>84</v>
      </c>
      <c r="D12" t="s">
        <v>47</v>
      </c>
      <c r="E12" s="68">
        <v>2012</v>
      </c>
      <c r="F12" s="45"/>
      <c r="G12" s="42">
        <v>11.57</v>
      </c>
      <c r="H12" s="48" t="s">
        <v>3</v>
      </c>
      <c r="I12" s="44">
        <f t="shared" si="0"/>
        <v>100</v>
      </c>
      <c r="J12" s="45"/>
      <c r="K12" s="42">
        <v>2.28</v>
      </c>
      <c r="L12" s="43" t="s">
        <v>3</v>
      </c>
      <c r="M12" s="44">
        <f t="shared" si="1"/>
        <v>133</v>
      </c>
      <c r="N12" s="44"/>
      <c r="O12" s="49">
        <v>0</v>
      </c>
      <c r="P12" s="43" t="s">
        <v>3</v>
      </c>
      <c r="Q12" s="44">
        <f t="shared" si="2"/>
        <v>0</v>
      </c>
      <c r="R12" s="44"/>
      <c r="S12" s="42">
        <v>14.17</v>
      </c>
      <c r="T12" s="43" t="s">
        <v>3</v>
      </c>
      <c r="U12" s="44">
        <f t="shared" si="3"/>
        <v>127</v>
      </c>
      <c r="V12" s="46">
        <f t="shared" si="4"/>
        <v>360</v>
      </c>
      <c r="W12"/>
      <c r="X12"/>
      <c r="Z12" s="19"/>
    </row>
    <row r="13" spans="1:26" ht="12">
      <c r="A13" s="13">
        <v>8</v>
      </c>
      <c r="B13" t="s">
        <v>69</v>
      </c>
      <c r="C13" t="s">
        <v>70</v>
      </c>
      <c r="D13" t="s">
        <v>39</v>
      </c>
      <c r="E13" s="68">
        <v>2012</v>
      </c>
      <c r="F13" s="45"/>
      <c r="G13" s="42">
        <v>12.11</v>
      </c>
      <c r="H13" s="43" t="s">
        <v>3</v>
      </c>
      <c r="I13" s="44">
        <f t="shared" si="0"/>
        <v>61</v>
      </c>
      <c r="J13" s="45"/>
      <c r="K13" s="42">
        <v>2.32</v>
      </c>
      <c r="L13" s="43" t="s">
        <v>3</v>
      </c>
      <c r="M13" s="44">
        <f t="shared" si="1"/>
        <v>139</v>
      </c>
      <c r="N13" s="44"/>
      <c r="O13" s="49">
        <v>0</v>
      </c>
      <c r="P13" s="43" t="s">
        <v>3</v>
      </c>
      <c r="Q13" s="44">
        <f t="shared" si="2"/>
        <v>0</v>
      </c>
      <c r="R13" s="44"/>
      <c r="S13" s="42">
        <v>14.74</v>
      </c>
      <c r="T13" s="43" t="s">
        <v>3</v>
      </c>
      <c r="U13" s="44">
        <f t="shared" si="3"/>
        <v>135</v>
      </c>
      <c r="V13" s="46">
        <f t="shared" si="4"/>
        <v>335</v>
      </c>
      <c r="W13"/>
      <c r="X13"/>
      <c r="Z13" s="19"/>
    </row>
    <row r="14" spans="1:26" ht="12">
      <c r="A14" s="13">
        <v>9</v>
      </c>
      <c r="B14" t="s">
        <v>147</v>
      </c>
      <c r="C14" t="s">
        <v>148</v>
      </c>
      <c r="D14" t="s">
        <v>39</v>
      </c>
      <c r="E14" s="68">
        <v>2012</v>
      </c>
      <c r="F14" s="45"/>
      <c r="G14" s="42">
        <v>12.26</v>
      </c>
      <c r="H14" s="48" t="s">
        <v>3</v>
      </c>
      <c r="I14" s="44">
        <f t="shared" si="0"/>
        <v>52</v>
      </c>
      <c r="J14" s="45"/>
      <c r="K14" s="42">
        <v>2.59</v>
      </c>
      <c r="L14" s="43" t="s">
        <v>3</v>
      </c>
      <c r="M14" s="44">
        <f t="shared" si="1"/>
        <v>180</v>
      </c>
      <c r="N14" s="44"/>
      <c r="O14" s="49">
        <v>0</v>
      </c>
      <c r="P14" s="43" t="s">
        <v>3</v>
      </c>
      <c r="Q14" s="44">
        <f t="shared" si="2"/>
        <v>0</v>
      </c>
      <c r="R14" s="44"/>
      <c r="S14" s="42">
        <v>11.77</v>
      </c>
      <c r="T14" s="43" t="s">
        <v>3</v>
      </c>
      <c r="U14" s="44">
        <f t="shared" si="3"/>
        <v>92</v>
      </c>
      <c r="V14" s="46">
        <f t="shared" si="4"/>
        <v>324</v>
      </c>
      <c r="W14"/>
      <c r="X14"/>
      <c r="Z14" s="19"/>
    </row>
    <row r="15" spans="1:26" ht="12">
      <c r="A15" s="13">
        <v>10</v>
      </c>
      <c r="B15" t="s">
        <v>152</v>
      </c>
      <c r="C15" t="s">
        <v>84</v>
      </c>
      <c r="D15" t="s">
        <v>144</v>
      </c>
      <c r="E15" s="68">
        <v>2012</v>
      </c>
      <c r="F15" s="34"/>
      <c r="G15" s="14">
        <v>12.11</v>
      </c>
      <c r="H15" s="25" t="s">
        <v>3</v>
      </c>
      <c r="I15" s="15">
        <f t="shared" si="0"/>
        <v>61</v>
      </c>
      <c r="J15" s="33"/>
      <c r="K15" s="14">
        <v>2.38</v>
      </c>
      <c r="L15" s="24" t="s">
        <v>3</v>
      </c>
      <c r="M15" s="15">
        <f t="shared" si="1"/>
        <v>148</v>
      </c>
      <c r="N15" s="15"/>
      <c r="O15" s="29">
        <v>0</v>
      </c>
      <c r="P15" s="24" t="s">
        <v>3</v>
      </c>
      <c r="Q15" s="15">
        <f t="shared" si="2"/>
        <v>0</v>
      </c>
      <c r="R15" s="15"/>
      <c r="S15" s="14">
        <v>12.5</v>
      </c>
      <c r="T15" s="24" t="s">
        <v>3</v>
      </c>
      <c r="U15" s="15">
        <f t="shared" si="3"/>
        <v>103</v>
      </c>
      <c r="V15" s="23">
        <f t="shared" si="4"/>
        <v>312</v>
      </c>
      <c r="W15"/>
      <c r="X15"/>
      <c r="Z15" s="19"/>
    </row>
    <row r="16" spans="1:26" ht="12">
      <c r="A16" s="13">
        <v>11</v>
      </c>
      <c r="B16" t="s">
        <v>149</v>
      </c>
      <c r="C16" t="s">
        <v>150</v>
      </c>
      <c r="D16" t="s">
        <v>47</v>
      </c>
      <c r="E16" s="68">
        <v>2012</v>
      </c>
      <c r="F16" s="45"/>
      <c r="G16" s="42">
        <v>13.22</v>
      </c>
      <c r="H16" s="43" t="s">
        <v>3</v>
      </c>
      <c r="I16" s="44">
        <f t="shared" si="0"/>
        <v>14</v>
      </c>
      <c r="J16" s="45"/>
      <c r="K16" s="42">
        <v>2.02</v>
      </c>
      <c r="L16" s="43" t="s">
        <v>3</v>
      </c>
      <c r="M16" s="44">
        <f t="shared" si="1"/>
        <v>94</v>
      </c>
      <c r="N16" s="44"/>
      <c r="O16" s="49">
        <v>0</v>
      </c>
      <c r="P16" s="43" t="s">
        <v>3</v>
      </c>
      <c r="Q16" s="44">
        <f t="shared" si="2"/>
        <v>0</v>
      </c>
      <c r="R16" s="44"/>
      <c r="S16" s="42">
        <v>11.15</v>
      </c>
      <c r="T16" s="43" t="s">
        <v>3</v>
      </c>
      <c r="U16" s="44">
        <f t="shared" si="3"/>
        <v>83</v>
      </c>
      <c r="V16" s="46">
        <f t="shared" si="4"/>
        <v>191</v>
      </c>
      <c r="W16"/>
      <c r="X16"/>
      <c r="Z16" s="19"/>
    </row>
  </sheetData>
  <sheetProtection/>
  <mergeCells count="3">
    <mergeCell ref="A1:V1"/>
    <mergeCell ref="A2:V2"/>
    <mergeCell ref="O4:U4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8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="150" zoomScaleNormal="150" workbookViewId="0" topLeftCell="A2">
      <selection activeCell="B15" sqref="B15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1.42187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20"/>
      <c r="X1" s="20"/>
      <c r="Y1" s="20"/>
    </row>
    <row r="2" spans="1:25" s="36" customFormat="1" ht="18.7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1" t="s">
        <v>12</v>
      </c>
      <c r="P4" s="72"/>
      <c r="Q4" s="72"/>
      <c r="R4" s="72"/>
      <c r="S4" s="72"/>
      <c r="T4" s="72"/>
      <c r="U4" s="73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19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t="s">
        <v>153</v>
      </c>
      <c r="C6" t="s">
        <v>73</v>
      </c>
      <c r="D6" t="s">
        <v>144</v>
      </c>
      <c r="E6" s="68">
        <v>2011</v>
      </c>
      <c r="F6" s="45"/>
      <c r="G6" s="42">
        <v>10.74</v>
      </c>
      <c r="H6" s="43" t="s">
        <v>3</v>
      </c>
      <c r="I6" s="44">
        <f aca="true" t="shared" si="0" ref="I6:I12">IF(G6=0,0,INT(6.30895*((1460-(G6*100))/100)^2.5))</f>
        <v>184</v>
      </c>
      <c r="J6" s="45"/>
      <c r="K6" s="42">
        <v>3.26</v>
      </c>
      <c r="L6" s="43" t="s">
        <v>3</v>
      </c>
      <c r="M6" s="44">
        <f aca="true" t="shared" si="1" ref="M6:M12">IF(K6=0,0,INT(136.081575*((100*K6-130)/100)^1.1))</f>
        <v>285</v>
      </c>
      <c r="N6" s="44"/>
      <c r="O6" s="49">
        <v>0</v>
      </c>
      <c r="P6" s="43" t="s">
        <v>3</v>
      </c>
      <c r="Q6" s="44">
        <f aca="true" t="shared" si="2" ref="Q6:Q12">IF(O6=0,0,INT(82.491673*((100*O6-178)/100)^0.9))</f>
        <v>0</v>
      </c>
      <c r="R6" s="44"/>
      <c r="S6" s="42">
        <v>38.16</v>
      </c>
      <c r="T6" s="43" t="s">
        <v>3</v>
      </c>
      <c r="U6" s="44">
        <f aca="true" t="shared" si="3" ref="U6:U12">IF(S6=0,0,INT(19.191528*((100*S6-600)/100)^0.9))</f>
        <v>436</v>
      </c>
      <c r="V6" s="46">
        <f aca="true" t="shared" si="4" ref="V6:V12">I6+M6+Q6+U6</f>
        <v>905</v>
      </c>
      <c r="W6"/>
      <c r="X6"/>
      <c r="Z6" s="19"/>
    </row>
    <row r="7" spans="1:26" ht="12">
      <c r="A7" s="13">
        <v>2</v>
      </c>
      <c r="B7" t="s">
        <v>48</v>
      </c>
      <c r="C7" t="s">
        <v>78</v>
      </c>
      <c r="D7" t="s">
        <v>47</v>
      </c>
      <c r="E7" s="68">
        <v>2011</v>
      </c>
      <c r="F7" s="45"/>
      <c r="G7" s="42">
        <v>10.22</v>
      </c>
      <c r="H7" s="43" t="s">
        <v>3</v>
      </c>
      <c r="I7" s="44">
        <f t="shared" si="0"/>
        <v>253</v>
      </c>
      <c r="J7" s="45"/>
      <c r="K7" s="42">
        <v>3.16</v>
      </c>
      <c r="L7" s="43" t="s">
        <v>3</v>
      </c>
      <c r="M7" s="44">
        <f t="shared" si="1"/>
        <v>269</v>
      </c>
      <c r="N7" s="44"/>
      <c r="O7" s="49">
        <v>0</v>
      </c>
      <c r="P7" s="43" t="s">
        <v>3</v>
      </c>
      <c r="Q7" s="44">
        <f t="shared" si="2"/>
        <v>0</v>
      </c>
      <c r="R7" s="44"/>
      <c r="S7" s="42">
        <v>25.62</v>
      </c>
      <c r="T7" s="43" t="s">
        <v>3</v>
      </c>
      <c r="U7" s="44">
        <f t="shared" si="3"/>
        <v>279</v>
      </c>
      <c r="V7" s="46">
        <f t="shared" si="4"/>
        <v>801</v>
      </c>
      <c r="W7"/>
      <c r="X7"/>
      <c r="Z7" s="19"/>
    </row>
    <row r="8" spans="1:26" ht="12">
      <c r="A8" s="13">
        <v>3</v>
      </c>
      <c r="B8" t="s">
        <v>155</v>
      </c>
      <c r="C8" t="s">
        <v>40</v>
      </c>
      <c r="D8" t="s">
        <v>141</v>
      </c>
      <c r="E8" s="68">
        <v>2011</v>
      </c>
      <c r="G8" s="42">
        <v>10.18</v>
      </c>
      <c r="H8" s="43" t="s">
        <v>3</v>
      </c>
      <c r="I8" s="44">
        <f t="shared" si="0"/>
        <v>259</v>
      </c>
      <c r="J8" s="45"/>
      <c r="K8" s="42">
        <v>3.22</v>
      </c>
      <c r="L8" s="43" t="s">
        <v>3</v>
      </c>
      <c r="M8" s="44">
        <f t="shared" si="1"/>
        <v>278</v>
      </c>
      <c r="N8" s="44"/>
      <c r="O8" s="49">
        <v>0</v>
      </c>
      <c r="P8" s="43" t="s">
        <v>3</v>
      </c>
      <c r="Q8" s="44">
        <f t="shared" si="2"/>
        <v>0</v>
      </c>
      <c r="R8" s="44"/>
      <c r="S8" s="42">
        <v>24.32</v>
      </c>
      <c r="T8" s="43" t="s">
        <v>3</v>
      </c>
      <c r="U8" s="44">
        <f t="shared" si="3"/>
        <v>262</v>
      </c>
      <c r="V8" s="46">
        <f t="shared" si="4"/>
        <v>799</v>
      </c>
      <c r="W8"/>
      <c r="X8"/>
      <c r="Z8" s="19"/>
    </row>
    <row r="9" spans="1:26" ht="12">
      <c r="A9" s="13">
        <v>4</v>
      </c>
      <c r="B9" t="s">
        <v>49</v>
      </c>
      <c r="C9" t="s">
        <v>60</v>
      </c>
      <c r="D9" t="s">
        <v>47</v>
      </c>
      <c r="E9" s="68">
        <v>2011</v>
      </c>
      <c r="G9" s="42">
        <v>10.04</v>
      </c>
      <c r="H9" s="43" t="s">
        <v>3</v>
      </c>
      <c r="I9" s="44">
        <f t="shared" si="0"/>
        <v>280</v>
      </c>
      <c r="J9" s="45"/>
      <c r="K9" s="42">
        <v>3.09</v>
      </c>
      <c r="L9" s="43" t="s">
        <v>3</v>
      </c>
      <c r="M9" s="44">
        <f t="shared" si="1"/>
        <v>258</v>
      </c>
      <c r="N9" s="44"/>
      <c r="O9" s="49">
        <v>0</v>
      </c>
      <c r="P9" s="43" t="s">
        <v>3</v>
      </c>
      <c r="Q9" s="44">
        <f t="shared" si="2"/>
        <v>0</v>
      </c>
      <c r="R9" s="44"/>
      <c r="S9" s="42">
        <v>21.86</v>
      </c>
      <c r="T9" s="43" t="s">
        <v>3</v>
      </c>
      <c r="U9" s="44">
        <f t="shared" si="3"/>
        <v>230</v>
      </c>
      <c r="V9" s="46">
        <f t="shared" si="4"/>
        <v>768</v>
      </c>
      <c r="W9"/>
      <c r="X9"/>
      <c r="Z9" s="19"/>
    </row>
    <row r="10" spans="1:24" ht="12">
      <c r="A10" s="13">
        <v>4</v>
      </c>
      <c r="B10" t="s">
        <v>57</v>
      </c>
      <c r="C10" t="s">
        <v>79</v>
      </c>
      <c r="D10" t="s">
        <v>39</v>
      </c>
      <c r="E10" s="68">
        <v>2011</v>
      </c>
      <c r="G10" s="42">
        <v>10.6</v>
      </c>
      <c r="H10" s="43" t="s">
        <v>3</v>
      </c>
      <c r="I10" s="44">
        <f t="shared" si="0"/>
        <v>201</v>
      </c>
      <c r="J10" s="45"/>
      <c r="K10" s="42">
        <v>3.19</v>
      </c>
      <c r="L10" s="43" t="s">
        <v>3</v>
      </c>
      <c r="M10" s="44">
        <f t="shared" si="1"/>
        <v>274</v>
      </c>
      <c r="N10" s="44"/>
      <c r="O10" s="49">
        <v>0</v>
      </c>
      <c r="P10" s="43" t="s">
        <v>3</v>
      </c>
      <c r="Q10" s="44">
        <f t="shared" si="2"/>
        <v>0</v>
      </c>
      <c r="R10" s="44"/>
      <c r="S10" s="42">
        <v>26.72</v>
      </c>
      <c r="T10" s="43" t="s">
        <v>3</v>
      </c>
      <c r="U10" s="44">
        <f t="shared" si="3"/>
        <v>293</v>
      </c>
      <c r="V10" s="46">
        <f t="shared" si="4"/>
        <v>768</v>
      </c>
      <c r="W10" s="3"/>
      <c r="X10" s="3"/>
    </row>
    <row r="11" spans="1:24" ht="12">
      <c r="A11" s="13">
        <v>6</v>
      </c>
      <c r="B11" t="s">
        <v>49</v>
      </c>
      <c r="C11" t="s">
        <v>42</v>
      </c>
      <c r="D11" t="s">
        <v>47</v>
      </c>
      <c r="E11" s="68">
        <v>2011</v>
      </c>
      <c r="F11" s="45"/>
      <c r="G11" s="42">
        <v>10.02</v>
      </c>
      <c r="H11" s="43" t="s">
        <v>3</v>
      </c>
      <c r="I11" s="44">
        <f t="shared" si="0"/>
        <v>283</v>
      </c>
      <c r="J11" s="45"/>
      <c r="K11" s="42">
        <v>2.84</v>
      </c>
      <c r="L11" s="43" t="s">
        <v>3</v>
      </c>
      <c r="M11" s="44">
        <f t="shared" si="1"/>
        <v>218</v>
      </c>
      <c r="N11" s="44"/>
      <c r="O11" s="49">
        <v>0</v>
      </c>
      <c r="P11" s="43" t="s">
        <v>3</v>
      </c>
      <c r="Q11" s="44">
        <f t="shared" si="2"/>
        <v>0</v>
      </c>
      <c r="R11" s="44"/>
      <c r="S11" s="42">
        <v>21.81</v>
      </c>
      <c r="T11" s="43" t="s">
        <v>3</v>
      </c>
      <c r="U11" s="44">
        <f t="shared" si="3"/>
        <v>230</v>
      </c>
      <c r="V11" s="46">
        <f t="shared" si="4"/>
        <v>731</v>
      </c>
      <c r="W11" s="3"/>
      <c r="X11" s="3"/>
    </row>
    <row r="12" spans="1:26" ht="12">
      <c r="A12" s="13">
        <v>7</v>
      </c>
      <c r="B12" t="s">
        <v>65</v>
      </c>
      <c r="C12" t="s">
        <v>154</v>
      </c>
      <c r="D12" t="s">
        <v>117</v>
      </c>
      <c r="E12" s="68">
        <v>2011</v>
      </c>
      <c r="G12" s="42">
        <v>10.72</v>
      </c>
      <c r="H12" s="43" t="s">
        <v>3</v>
      </c>
      <c r="I12" s="44">
        <f t="shared" si="0"/>
        <v>187</v>
      </c>
      <c r="J12" s="45"/>
      <c r="K12" s="42">
        <v>2.88</v>
      </c>
      <c r="L12" s="43" t="s">
        <v>3</v>
      </c>
      <c r="M12" s="44">
        <f t="shared" si="1"/>
        <v>225</v>
      </c>
      <c r="N12" s="44"/>
      <c r="O12" s="49">
        <v>0</v>
      </c>
      <c r="P12" s="43" t="s">
        <v>3</v>
      </c>
      <c r="Q12" s="44">
        <f t="shared" si="2"/>
        <v>0</v>
      </c>
      <c r="R12" s="44"/>
      <c r="S12" s="42">
        <v>24.25</v>
      </c>
      <c r="T12" s="43" t="s">
        <v>3</v>
      </c>
      <c r="U12" s="44">
        <f t="shared" si="3"/>
        <v>261</v>
      </c>
      <c r="V12" s="46">
        <f t="shared" si="4"/>
        <v>673</v>
      </c>
      <c r="W12"/>
      <c r="X12"/>
      <c r="Z12" s="19"/>
    </row>
  </sheetData>
  <sheetProtection/>
  <mergeCells count="3">
    <mergeCell ref="A1:V1"/>
    <mergeCell ref="A2:V2"/>
    <mergeCell ref="O4:U4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8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="150" zoomScaleNormal="150" workbookViewId="0" topLeftCell="A1">
      <selection activeCell="A15" sqref="A15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20"/>
      <c r="X1" s="20"/>
      <c r="Y1" s="20"/>
    </row>
    <row r="2" spans="1:25" s="36" customFormat="1" ht="18.75" customHeight="1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1" t="s">
        <v>12</v>
      </c>
      <c r="P4" s="72"/>
      <c r="Q4" s="72"/>
      <c r="R4" s="72"/>
      <c r="S4" s="72"/>
      <c r="T4" s="72"/>
      <c r="U4" s="73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10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t="s">
        <v>71</v>
      </c>
      <c r="C6" t="s">
        <v>72</v>
      </c>
      <c r="D6" t="s">
        <v>144</v>
      </c>
      <c r="E6" s="68">
        <v>2010</v>
      </c>
      <c r="F6" s="62"/>
      <c r="G6" s="14">
        <v>9.61</v>
      </c>
      <c r="H6" s="25" t="s">
        <v>3</v>
      </c>
      <c r="I6" s="15">
        <f aca="true" t="shared" si="0" ref="I6:I14">IF(G6=0,0,INT(6.30895*((1460-(G6*100))/100)^2.5))</f>
        <v>350</v>
      </c>
      <c r="J6" s="33"/>
      <c r="K6" s="14">
        <v>3.24</v>
      </c>
      <c r="L6" s="24" t="s">
        <v>3</v>
      </c>
      <c r="M6" s="15">
        <f aca="true" t="shared" si="1" ref="M6:M14">IF(K6=0,0,INT(136.081575*((100*K6-130)/100)^1.1))</f>
        <v>282</v>
      </c>
      <c r="N6" s="15"/>
      <c r="O6" s="29">
        <v>0</v>
      </c>
      <c r="P6" s="24" t="s">
        <v>3</v>
      </c>
      <c r="Q6" s="15">
        <f aca="true" t="shared" si="2" ref="Q6:Q14">IF(O6=0,0,INT(82.491673*((100*O6-178)/100)^0.9))</f>
        <v>0</v>
      </c>
      <c r="R6" s="15"/>
      <c r="S6" s="14">
        <v>25.45</v>
      </c>
      <c r="T6" s="24" t="s">
        <v>3</v>
      </c>
      <c r="U6" s="15">
        <f aca="true" t="shared" si="3" ref="U6:U14">IF(S6=0,0,INT(19.191528*((100*S6-600)/100)^0.9))</f>
        <v>277</v>
      </c>
      <c r="V6" s="23">
        <f aca="true" t="shared" si="4" ref="V6:V14">I6+M6+Q6+U6</f>
        <v>909</v>
      </c>
      <c r="W6"/>
      <c r="X6"/>
      <c r="Z6" s="19"/>
    </row>
    <row r="7" spans="1:26" ht="12">
      <c r="A7" s="13">
        <v>2</v>
      </c>
      <c r="B7" t="s">
        <v>85</v>
      </c>
      <c r="C7" t="s">
        <v>87</v>
      </c>
      <c r="D7" t="s">
        <v>39</v>
      </c>
      <c r="E7" s="68">
        <v>2010</v>
      </c>
      <c r="F7" s="33"/>
      <c r="G7" s="14">
        <v>10.13</v>
      </c>
      <c r="H7" s="25" t="s">
        <v>3</v>
      </c>
      <c r="I7" s="15">
        <f t="shared" si="0"/>
        <v>266</v>
      </c>
      <c r="J7" s="33"/>
      <c r="K7" s="14">
        <v>3.44</v>
      </c>
      <c r="L7" s="24" t="s">
        <v>3</v>
      </c>
      <c r="M7" s="15">
        <f t="shared" si="1"/>
        <v>314</v>
      </c>
      <c r="N7" s="15"/>
      <c r="O7" s="29">
        <v>5.72</v>
      </c>
      <c r="P7" s="24" t="s">
        <v>3</v>
      </c>
      <c r="Q7" s="15">
        <f t="shared" si="2"/>
        <v>283</v>
      </c>
      <c r="R7" s="15"/>
      <c r="S7" s="14"/>
      <c r="T7" s="24" t="s">
        <v>3</v>
      </c>
      <c r="U7" s="15">
        <f t="shared" si="3"/>
        <v>0</v>
      </c>
      <c r="V7" s="23">
        <f t="shared" si="4"/>
        <v>863</v>
      </c>
      <c r="W7"/>
      <c r="X7"/>
      <c r="Z7" s="19"/>
    </row>
    <row r="8" spans="1:26" ht="12">
      <c r="A8" s="13">
        <v>3</v>
      </c>
      <c r="B8" t="s">
        <v>156</v>
      </c>
      <c r="C8" t="s">
        <v>157</v>
      </c>
      <c r="D8" t="s">
        <v>39</v>
      </c>
      <c r="E8" s="68">
        <v>2010</v>
      </c>
      <c r="F8" s="62"/>
      <c r="G8" s="14">
        <v>10.15</v>
      </c>
      <c r="H8" s="25" t="s">
        <v>3</v>
      </c>
      <c r="I8" s="15">
        <f t="shared" si="0"/>
        <v>263</v>
      </c>
      <c r="J8" s="33"/>
      <c r="K8" s="14">
        <v>3.12</v>
      </c>
      <c r="L8" s="24" t="s">
        <v>3</v>
      </c>
      <c r="M8" s="15">
        <f t="shared" si="1"/>
        <v>262</v>
      </c>
      <c r="N8" s="15"/>
      <c r="O8" s="29">
        <v>4.96</v>
      </c>
      <c r="P8" s="24" t="s">
        <v>3</v>
      </c>
      <c r="Q8" s="15">
        <f t="shared" si="2"/>
        <v>233</v>
      </c>
      <c r="R8" s="15"/>
      <c r="S8" s="14"/>
      <c r="T8" s="24" t="s">
        <v>3</v>
      </c>
      <c r="U8" s="15">
        <f t="shared" si="3"/>
        <v>0</v>
      </c>
      <c r="V8" s="23">
        <f t="shared" si="4"/>
        <v>758</v>
      </c>
      <c r="W8"/>
      <c r="X8"/>
      <c r="Z8" s="19"/>
    </row>
    <row r="9" spans="1:26" ht="12">
      <c r="A9" s="13">
        <v>4</v>
      </c>
      <c r="B9" t="s">
        <v>83</v>
      </c>
      <c r="C9" t="s">
        <v>59</v>
      </c>
      <c r="D9" t="s">
        <v>39</v>
      </c>
      <c r="E9" s="68">
        <v>2010</v>
      </c>
      <c r="F9" s="33"/>
      <c r="G9" s="14">
        <v>10.34</v>
      </c>
      <c r="H9" s="25" t="s">
        <v>3</v>
      </c>
      <c r="I9" s="15">
        <f t="shared" si="0"/>
        <v>236</v>
      </c>
      <c r="J9" s="33"/>
      <c r="K9" s="14">
        <v>3.16</v>
      </c>
      <c r="L9" s="24" t="s">
        <v>3</v>
      </c>
      <c r="M9" s="15">
        <f t="shared" si="1"/>
        <v>269</v>
      </c>
      <c r="N9" s="15"/>
      <c r="O9" s="29">
        <v>5.13</v>
      </c>
      <c r="P9" s="24" t="s">
        <v>3</v>
      </c>
      <c r="Q9" s="15">
        <f t="shared" si="2"/>
        <v>244</v>
      </c>
      <c r="R9" s="15"/>
      <c r="S9" s="14"/>
      <c r="T9" s="24" t="s">
        <v>3</v>
      </c>
      <c r="U9" s="15">
        <f t="shared" si="3"/>
        <v>0</v>
      </c>
      <c r="V9" s="23">
        <f t="shared" si="4"/>
        <v>749</v>
      </c>
      <c r="W9"/>
      <c r="X9"/>
      <c r="Z9" s="19"/>
    </row>
    <row r="10" spans="1:24" ht="12">
      <c r="A10" s="13">
        <v>5</v>
      </c>
      <c r="B10" s="56" t="s">
        <v>127</v>
      </c>
      <c r="C10" s="56" t="s">
        <v>171</v>
      </c>
      <c r="D10" s="59" t="s">
        <v>47</v>
      </c>
      <c r="E10" s="56">
        <v>2010</v>
      </c>
      <c r="F10" s="62"/>
      <c r="G10" s="14">
        <v>10.76</v>
      </c>
      <c r="H10" s="25" t="s">
        <v>3</v>
      </c>
      <c r="I10" s="15">
        <f t="shared" si="0"/>
        <v>182</v>
      </c>
      <c r="J10" s="33"/>
      <c r="K10" s="14">
        <v>3.09</v>
      </c>
      <c r="L10" s="24" t="s">
        <v>3</v>
      </c>
      <c r="M10" s="15">
        <f t="shared" si="1"/>
        <v>258</v>
      </c>
      <c r="N10" s="15"/>
      <c r="O10" s="29">
        <v>0</v>
      </c>
      <c r="P10" s="24" t="s">
        <v>3</v>
      </c>
      <c r="Q10" s="15">
        <f t="shared" si="2"/>
        <v>0</v>
      </c>
      <c r="R10" s="15"/>
      <c r="S10" s="14">
        <v>25.14</v>
      </c>
      <c r="T10" s="24" t="s">
        <v>3</v>
      </c>
      <c r="U10" s="15">
        <f t="shared" si="3"/>
        <v>273</v>
      </c>
      <c r="V10" s="23">
        <f t="shared" si="4"/>
        <v>713</v>
      </c>
      <c r="W10" s="3"/>
      <c r="X10" s="3"/>
    </row>
    <row r="11" spans="1:24" ht="12">
      <c r="A11" s="13">
        <v>6</v>
      </c>
      <c r="B11" t="s">
        <v>86</v>
      </c>
      <c r="C11" t="s">
        <v>66</v>
      </c>
      <c r="D11" t="s">
        <v>88</v>
      </c>
      <c r="E11" s="68">
        <v>2010</v>
      </c>
      <c r="F11" s="62"/>
      <c r="G11" s="14">
        <v>10.37</v>
      </c>
      <c r="H11" s="25" t="s">
        <v>3</v>
      </c>
      <c r="I11" s="15">
        <f t="shared" si="0"/>
        <v>232</v>
      </c>
      <c r="J11" s="33"/>
      <c r="K11" s="14">
        <v>2.84</v>
      </c>
      <c r="L11" s="24" t="s">
        <v>3</v>
      </c>
      <c r="M11" s="15">
        <f t="shared" si="1"/>
        <v>218</v>
      </c>
      <c r="N11" s="15"/>
      <c r="O11" s="29">
        <v>0</v>
      </c>
      <c r="P11" s="24" t="s">
        <v>3</v>
      </c>
      <c r="Q11" s="15">
        <f t="shared" si="2"/>
        <v>0</v>
      </c>
      <c r="R11" s="15"/>
      <c r="S11" s="14">
        <v>23.2</v>
      </c>
      <c r="T11" s="24" t="s">
        <v>3</v>
      </c>
      <c r="U11" s="15">
        <f t="shared" si="3"/>
        <v>248</v>
      </c>
      <c r="V11" s="23">
        <f t="shared" si="4"/>
        <v>698</v>
      </c>
      <c r="W11" s="3"/>
      <c r="X11" s="3"/>
    </row>
    <row r="12" spans="1:22" ht="12">
      <c r="A12" s="13">
        <v>7</v>
      </c>
      <c r="B12" t="s">
        <v>36</v>
      </c>
      <c r="C12" t="s">
        <v>53</v>
      </c>
      <c r="D12" t="s">
        <v>117</v>
      </c>
      <c r="E12" s="68">
        <v>2010</v>
      </c>
      <c r="F12" s="63"/>
      <c r="G12" s="14">
        <v>10.62</v>
      </c>
      <c r="H12" s="25" t="s">
        <v>3</v>
      </c>
      <c r="I12" s="15">
        <f t="shared" si="0"/>
        <v>199</v>
      </c>
      <c r="J12" s="33"/>
      <c r="K12" s="14">
        <v>2.87</v>
      </c>
      <c r="L12" s="24" t="s">
        <v>3</v>
      </c>
      <c r="M12" s="15">
        <f t="shared" si="1"/>
        <v>223</v>
      </c>
      <c r="N12" s="15"/>
      <c r="O12" s="29"/>
      <c r="P12" s="24" t="s">
        <v>3</v>
      </c>
      <c r="Q12" s="15">
        <f t="shared" si="2"/>
        <v>0</v>
      </c>
      <c r="R12" s="15"/>
      <c r="S12" s="14">
        <v>23.05</v>
      </c>
      <c r="T12" s="24" t="s">
        <v>3</v>
      </c>
      <c r="U12" s="15">
        <f t="shared" si="3"/>
        <v>246</v>
      </c>
      <c r="V12" s="23">
        <f t="shared" si="4"/>
        <v>668</v>
      </c>
    </row>
    <row r="13" spans="1:22" ht="12">
      <c r="A13" s="13">
        <v>8</v>
      </c>
      <c r="B13" t="s">
        <v>81</v>
      </c>
      <c r="C13" t="s">
        <v>82</v>
      </c>
      <c r="D13" t="s">
        <v>47</v>
      </c>
      <c r="E13" s="68">
        <v>2010</v>
      </c>
      <c r="F13" s="33"/>
      <c r="G13" s="14">
        <v>11.8</v>
      </c>
      <c r="H13" s="25" t="s">
        <v>3</v>
      </c>
      <c r="I13" s="15">
        <f t="shared" si="0"/>
        <v>82</v>
      </c>
      <c r="J13" s="33"/>
      <c r="K13" s="14">
        <v>2.77</v>
      </c>
      <c r="L13" s="24" t="s">
        <v>3</v>
      </c>
      <c r="M13" s="15">
        <f t="shared" si="1"/>
        <v>207</v>
      </c>
      <c r="N13" s="15"/>
      <c r="O13" s="29">
        <v>0</v>
      </c>
      <c r="P13" s="24" t="s">
        <v>3</v>
      </c>
      <c r="Q13" s="15">
        <f t="shared" si="2"/>
        <v>0</v>
      </c>
      <c r="R13" s="15"/>
      <c r="S13" s="14">
        <v>29.47</v>
      </c>
      <c r="T13" s="24" t="s">
        <v>3</v>
      </c>
      <c r="U13" s="15">
        <f t="shared" si="3"/>
        <v>328</v>
      </c>
      <c r="V13" s="23">
        <f t="shared" si="4"/>
        <v>617</v>
      </c>
    </row>
    <row r="14" spans="1:22" ht="12">
      <c r="A14" s="13">
        <v>9</v>
      </c>
      <c r="B14" t="s">
        <v>35</v>
      </c>
      <c r="C14" t="s">
        <v>96</v>
      </c>
      <c r="D14" t="s">
        <v>141</v>
      </c>
      <c r="E14" s="68">
        <v>2010</v>
      </c>
      <c r="F14" s="33"/>
      <c r="G14" s="14">
        <v>11.86</v>
      </c>
      <c r="H14" s="25" t="s">
        <v>3</v>
      </c>
      <c r="I14" s="15">
        <f t="shared" si="0"/>
        <v>78</v>
      </c>
      <c r="J14" s="33"/>
      <c r="K14" s="14">
        <v>1.94</v>
      </c>
      <c r="L14" s="24" t="s">
        <v>3</v>
      </c>
      <c r="M14" s="15">
        <f t="shared" si="1"/>
        <v>83</v>
      </c>
      <c r="N14" s="15"/>
      <c r="O14" s="29">
        <v>0</v>
      </c>
      <c r="P14" s="24" t="s">
        <v>3</v>
      </c>
      <c r="Q14" s="15">
        <f t="shared" si="2"/>
        <v>0</v>
      </c>
      <c r="R14" s="15"/>
      <c r="S14" s="14">
        <v>14.28</v>
      </c>
      <c r="T14" s="24" t="s">
        <v>3</v>
      </c>
      <c r="U14" s="15">
        <f t="shared" si="3"/>
        <v>128</v>
      </c>
      <c r="V14" s="23">
        <f t="shared" si="4"/>
        <v>289</v>
      </c>
    </row>
  </sheetData>
  <sheetProtection/>
  <mergeCells count="3">
    <mergeCell ref="A1:V1"/>
    <mergeCell ref="A2:V2"/>
    <mergeCell ref="O4:U4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="130" zoomScaleNormal="130" workbookViewId="0" topLeftCell="A1">
      <selection activeCell="B19" sqref="B19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20"/>
      <c r="X1" s="20"/>
      <c r="Y1" s="20"/>
    </row>
    <row r="2" spans="1:25" s="36" customFormat="1" ht="18.7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1" t="s">
        <v>12</v>
      </c>
      <c r="P4" s="72"/>
      <c r="Q4" s="72"/>
      <c r="R4" s="72"/>
      <c r="S4" s="72"/>
      <c r="T4" s="72"/>
      <c r="U4" s="73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10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t="s">
        <v>65</v>
      </c>
      <c r="C6" t="s">
        <v>52</v>
      </c>
      <c r="D6" t="s">
        <v>88</v>
      </c>
      <c r="E6" s="68">
        <v>2009</v>
      </c>
      <c r="F6" s="33"/>
      <c r="G6" s="14">
        <v>9.27</v>
      </c>
      <c r="H6" s="24" t="s">
        <v>3</v>
      </c>
      <c r="I6" s="15">
        <f aca="true" t="shared" si="0" ref="I6:I11">IF(G6=0,0,INT(6.30895*((1460-(G6*100))/100)^2.5))</f>
        <v>413</v>
      </c>
      <c r="J6" s="33"/>
      <c r="K6" s="14">
        <v>4.45</v>
      </c>
      <c r="L6" s="24" t="s">
        <v>3</v>
      </c>
      <c r="M6" s="15">
        <f aca="true" t="shared" si="1" ref="M6:M11">IF(K6=0,0,INT(136.081575*((100*K6-130)/100)^1.1))</f>
        <v>480</v>
      </c>
      <c r="N6" s="15"/>
      <c r="O6" s="29">
        <v>5.75</v>
      </c>
      <c r="P6" s="24" t="s">
        <v>3</v>
      </c>
      <c r="Q6" s="15">
        <f aca="true" t="shared" si="2" ref="Q6:Q11">IF(O6=0,0,INT(82.491673*((100*O6-178)/100)^0.9))</f>
        <v>285</v>
      </c>
      <c r="R6" s="15"/>
      <c r="S6" s="14"/>
      <c r="T6" s="24" t="s">
        <v>3</v>
      </c>
      <c r="U6" s="15">
        <f aca="true" t="shared" si="3" ref="U6:U11">IF(S6=0,0,INT(19.191528*((100*S6-600)/100)^0.9))</f>
        <v>0</v>
      </c>
      <c r="V6" s="23">
        <f aca="true" t="shared" si="4" ref="V6:V11">I6+M6+Q6+U6</f>
        <v>1178</v>
      </c>
      <c r="W6"/>
      <c r="X6"/>
      <c r="Z6" s="19"/>
    </row>
    <row r="7" spans="1:26" ht="12">
      <c r="A7" s="13">
        <v>2</v>
      </c>
      <c r="B7" t="s">
        <v>43</v>
      </c>
      <c r="C7" t="s">
        <v>58</v>
      </c>
      <c r="D7" t="s">
        <v>144</v>
      </c>
      <c r="E7" s="68">
        <v>2009</v>
      </c>
      <c r="F7" s="33"/>
      <c r="G7" s="14">
        <v>9.46</v>
      </c>
      <c r="H7" s="24" t="s">
        <v>3</v>
      </c>
      <c r="I7" s="15">
        <f t="shared" si="0"/>
        <v>377</v>
      </c>
      <c r="J7" s="33"/>
      <c r="K7" s="14">
        <v>3.37</v>
      </c>
      <c r="L7" s="24" t="s">
        <v>3</v>
      </c>
      <c r="M7" s="15">
        <f t="shared" si="1"/>
        <v>302</v>
      </c>
      <c r="N7" s="15"/>
      <c r="O7" s="29">
        <v>0</v>
      </c>
      <c r="P7" s="24" t="s">
        <v>3</v>
      </c>
      <c r="Q7" s="15">
        <f t="shared" si="2"/>
        <v>0</v>
      </c>
      <c r="R7" s="15"/>
      <c r="S7" s="14">
        <v>39.02</v>
      </c>
      <c r="T7" s="24" t="s">
        <v>3</v>
      </c>
      <c r="U7" s="15">
        <f t="shared" si="3"/>
        <v>446</v>
      </c>
      <c r="V7" s="23">
        <f t="shared" si="4"/>
        <v>1125</v>
      </c>
      <c r="W7"/>
      <c r="X7"/>
      <c r="Z7" s="19"/>
    </row>
    <row r="8" spans="1:26" ht="12">
      <c r="A8" s="13">
        <v>3</v>
      </c>
      <c r="B8" t="s">
        <v>158</v>
      </c>
      <c r="C8" t="s">
        <v>87</v>
      </c>
      <c r="D8" t="s">
        <v>41</v>
      </c>
      <c r="E8" s="68">
        <v>2009</v>
      </c>
      <c r="F8" s="33"/>
      <c r="G8" s="14">
        <v>10.02</v>
      </c>
      <c r="H8" s="24" t="s">
        <v>3</v>
      </c>
      <c r="I8" s="15">
        <f t="shared" si="0"/>
        <v>283</v>
      </c>
      <c r="J8" s="33"/>
      <c r="K8" s="14">
        <v>3.64</v>
      </c>
      <c r="L8" s="24" t="s">
        <v>3</v>
      </c>
      <c r="M8" s="15">
        <f t="shared" si="1"/>
        <v>346</v>
      </c>
      <c r="N8" s="15"/>
      <c r="O8" s="29">
        <v>0</v>
      </c>
      <c r="P8" s="24" t="s">
        <v>3</v>
      </c>
      <c r="Q8" s="15">
        <f t="shared" si="2"/>
        <v>0</v>
      </c>
      <c r="R8" s="15"/>
      <c r="S8" s="14">
        <v>28.7</v>
      </c>
      <c r="T8" s="24" t="s">
        <v>3</v>
      </c>
      <c r="U8" s="15">
        <f t="shared" si="3"/>
        <v>318</v>
      </c>
      <c r="V8" s="23">
        <f t="shared" si="4"/>
        <v>947</v>
      </c>
      <c r="W8"/>
      <c r="X8"/>
      <c r="Z8" s="19"/>
    </row>
    <row r="9" spans="1:26" ht="12">
      <c r="A9" s="13">
        <v>5</v>
      </c>
      <c r="B9" t="s">
        <v>133</v>
      </c>
      <c r="C9" t="s">
        <v>73</v>
      </c>
      <c r="D9" t="s">
        <v>37</v>
      </c>
      <c r="E9" s="68">
        <v>2009</v>
      </c>
      <c r="F9" s="33"/>
      <c r="G9" s="14">
        <v>10.58</v>
      </c>
      <c r="H9" s="24" t="s">
        <v>3</v>
      </c>
      <c r="I9" s="15">
        <f t="shared" si="0"/>
        <v>204</v>
      </c>
      <c r="J9" s="33"/>
      <c r="K9" s="14">
        <v>3</v>
      </c>
      <c r="L9" s="24" t="s">
        <v>3</v>
      </c>
      <c r="M9" s="15">
        <f t="shared" si="1"/>
        <v>243</v>
      </c>
      <c r="N9" s="15"/>
      <c r="O9" s="29">
        <v>0</v>
      </c>
      <c r="P9" s="24" t="s">
        <v>3</v>
      </c>
      <c r="Q9" s="15">
        <f t="shared" si="2"/>
        <v>0</v>
      </c>
      <c r="R9" s="15"/>
      <c r="S9" s="14">
        <v>29.65</v>
      </c>
      <c r="T9" s="24" t="s">
        <v>3</v>
      </c>
      <c r="U9" s="15">
        <f t="shared" si="3"/>
        <v>330</v>
      </c>
      <c r="V9" s="23">
        <f t="shared" si="4"/>
        <v>777</v>
      </c>
      <c r="W9"/>
      <c r="X9"/>
      <c r="Z9" s="19"/>
    </row>
    <row r="10" spans="1:26" ht="12">
      <c r="A10" s="13">
        <v>4</v>
      </c>
      <c r="B10" t="s">
        <v>129</v>
      </c>
      <c r="C10" t="s">
        <v>51</v>
      </c>
      <c r="D10" t="s">
        <v>39</v>
      </c>
      <c r="E10" s="68">
        <v>2009</v>
      </c>
      <c r="F10" s="34"/>
      <c r="G10" s="14">
        <v>10.52</v>
      </c>
      <c r="H10" s="24" t="s">
        <v>3</v>
      </c>
      <c r="I10" s="15">
        <f t="shared" si="0"/>
        <v>212</v>
      </c>
      <c r="J10" s="33"/>
      <c r="K10" s="14">
        <v>3.24</v>
      </c>
      <c r="L10" s="24" t="s">
        <v>3</v>
      </c>
      <c r="M10" s="15">
        <f t="shared" si="1"/>
        <v>282</v>
      </c>
      <c r="N10" s="15"/>
      <c r="O10" s="29">
        <v>4.5</v>
      </c>
      <c r="P10" s="24" t="s">
        <v>3</v>
      </c>
      <c r="Q10" s="15">
        <f t="shared" si="2"/>
        <v>203</v>
      </c>
      <c r="R10" s="15"/>
      <c r="S10" s="14"/>
      <c r="T10" s="24" t="s">
        <v>3</v>
      </c>
      <c r="U10" s="15">
        <f t="shared" si="3"/>
        <v>0</v>
      </c>
      <c r="V10" s="23">
        <f t="shared" si="4"/>
        <v>697</v>
      </c>
      <c r="W10"/>
      <c r="X10"/>
      <c r="Z10" s="19"/>
    </row>
    <row r="11" spans="1:26" ht="12">
      <c r="A11" s="13">
        <v>6</v>
      </c>
      <c r="B11" t="s">
        <v>45</v>
      </c>
      <c r="C11" t="s">
        <v>63</v>
      </c>
      <c r="D11" t="s">
        <v>41</v>
      </c>
      <c r="E11" s="68">
        <v>2009</v>
      </c>
      <c r="F11" s="33"/>
      <c r="G11" s="14">
        <v>10.76</v>
      </c>
      <c r="H11" s="25" t="s">
        <v>3</v>
      </c>
      <c r="I11" s="15">
        <f t="shared" si="0"/>
        <v>182</v>
      </c>
      <c r="J11" s="33"/>
      <c r="K11" s="14">
        <v>2.71</v>
      </c>
      <c r="L11" s="24" t="s">
        <v>3</v>
      </c>
      <c r="M11" s="15">
        <f t="shared" si="1"/>
        <v>198</v>
      </c>
      <c r="N11" s="15"/>
      <c r="O11" s="29">
        <v>0</v>
      </c>
      <c r="P11" s="24" t="s">
        <v>3</v>
      </c>
      <c r="Q11" s="15">
        <f t="shared" si="2"/>
        <v>0</v>
      </c>
      <c r="R11" s="15"/>
      <c r="S11" s="14">
        <v>17.5</v>
      </c>
      <c r="T11" s="24" t="s">
        <v>3</v>
      </c>
      <c r="U11" s="15">
        <f t="shared" si="3"/>
        <v>172</v>
      </c>
      <c r="V11" s="23">
        <f t="shared" si="4"/>
        <v>552</v>
      </c>
      <c r="W11"/>
      <c r="X11"/>
      <c r="Z11" s="19"/>
    </row>
    <row r="12" spans="2:5" ht="12">
      <c r="B12" s="60"/>
      <c r="C12" s="60"/>
      <c r="D12" s="60"/>
      <c r="E12" s="62"/>
    </row>
  </sheetData>
  <sheetProtection/>
  <mergeCells count="3">
    <mergeCell ref="O4:U4"/>
    <mergeCell ref="A2:V2"/>
    <mergeCell ref="A1:V1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8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150" zoomScaleNormal="150" workbookViewId="0" topLeftCell="A1">
      <selection activeCell="A13" sqref="A13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0"/>
      <c r="T1" s="20"/>
      <c r="U1" s="20"/>
    </row>
    <row r="2" spans="1:21" s="36" customFormat="1" ht="18.75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24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25</v>
      </c>
      <c r="P5" s="22" t="s">
        <v>3</v>
      </c>
      <c r="Q5" s="17" t="s">
        <v>2</v>
      </c>
      <c r="R5" s="8" t="s">
        <v>4</v>
      </c>
    </row>
    <row r="6" spans="1:22" ht="12">
      <c r="A6" s="13">
        <v>1</v>
      </c>
      <c r="B6" t="s">
        <v>38</v>
      </c>
      <c r="C6" t="s">
        <v>55</v>
      </c>
      <c r="D6" t="s">
        <v>117</v>
      </c>
      <c r="E6" s="68">
        <v>2008</v>
      </c>
      <c r="F6" s="34"/>
      <c r="G6" s="14">
        <v>11.38</v>
      </c>
      <c r="H6" s="24" t="s">
        <v>3</v>
      </c>
      <c r="I6" s="15">
        <f aca="true" t="shared" si="0" ref="I6:I12">IF(G6=0,0,INT(3.80423*((1820-(G6*100))/100)^2.5))</f>
        <v>462</v>
      </c>
      <c r="J6" s="33"/>
      <c r="K6" s="14">
        <v>4.5</v>
      </c>
      <c r="L6" s="24" t="s">
        <v>3</v>
      </c>
      <c r="M6" s="15">
        <f aca="true" t="shared" si="1" ref="M6:M12">IF(K6=0,0,INT(136.081575*((100*K6-130)/100)^1.1))</f>
        <v>489</v>
      </c>
      <c r="N6" s="15"/>
      <c r="O6" s="29">
        <v>9.53</v>
      </c>
      <c r="P6" s="24" t="s">
        <v>3</v>
      </c>
      <c r="Q6" s="15">
        <f aca="true" t="shared" si="2" ref="Q6:Q12">IF(O6=0,0,INT(82.491673*((100*O6-178)/100)^0.9))</f>
        <v>520</v>
      </c>
      <c r="R6" s="23">
        <f aca="true" t="shared" si="3" ref="R6:R12">I6+M6+Q6</f>
        <v>1471</v>
      </c>
      <c r="S6"/>
      <c r="T6" s="16" t="s">
        <v>5</v>
      </c>
      <c r="V6" s="19"/>
    </row>
    <row r="7" spans="1:22" ht="12">
      <c r="A7" s="13">
        <v>2</v>
      </c>
      <c r="B7" t="s">
        <v>85</v>
      </c>
      <c r="C7" t="s">
        <v>62</v>
      </c>
      <c r="D7" t="s">
        <v>39</v>
      </c>
      <c r="E7" s="68">
        <v>2008</v>
      </c>
      <c r="F7" s="33"/>
      <c r="G7" s="14">
        <v>11.72</v>
      </c>
      <c r="H7" s="24" t="s">
        <v>3</v>
      </c>
      <c r="I7" s="15">
        <f t="shared" si="0"/>
        <v>406</v>
      </c>
      <c r="J7" s="33"/>
      <c r="K7" s="14">
        <v>4.02</v>
      </c>
      <c r="L7" s="24" t="s">
        <v>3</v>
      </c>
      <c r="M7" s="15">
        <f t="shared" si="1"/>
        <v>409</v>
      </c>
      <c r="N7" s="15"/>
      <c r="O7" s="29">
        <v>7.11</v>
      </c>
      <c r="P7" s="24" t="s">
        <v>3</v>
      </c>
      <c r="Q7" s="15">
        <f t="shared" si="2"/>
        <v>371</v>
      </c>
      <c r="R7" s="23">
        <f t="shared" si="3"/>
        <v>1186</v>
      </c>
      <c r="S7"/>
      <c r="T7"/>
      <c r="V7" s="19"/>
    </row>
    <row r="8" spans="1:22" ht="12">
      <c r="A8" s="13">
        <v>3</v>
      </c>
      <c r="B8" t="s">
        <v>86</v>
      </c>
      <c r="C8" t="s">
        <v>46</v>
      </c>
      <c r="D8" t="s">
        <v>88</v>
      </c>
      <c r="E8" s="68">
        <v>2008</v>
      </c>
      <c r="F8" s="33"/>
      <c r="G8" s="14">
        <v>12.19</v>
      </c>
      <c r="H8" s="24" t="s">
        <v>3</v>
      </c>
      <c r="I8" s="15">
        <f t="shared" si="0"/>
        <v>336</v>
      </c>
      <c r="J8" s="33"/>
      <c r="K8" s="14">
        <v>3.94</v>
      </c>
      <c r="L8" s="24" t="s">
        <v>3</v>
      </c>
      <c r="M8" s="15">
        <f t="shared" si="1"/>
        <v>395</v>
      </c>
      <c r="N8" s="15"/>
      <c r="O8" s="29">
        <v>5.63</v>
      </c>
      <c r="P8" s="24" t="s">
        <v>3</v>
      </c>
      <c r="Q8" s="15">
        <f t="shared" si="2"/>
        <v>277</v>
      </c>
      <c r="R8" s="23">
        <f t="shared" si="3"/>
        <v>1008</v>
      </c>
      <c r="S8"/>
      <c r="T8"/>
      <c r="V8" s="19"/>
    </row>
    <row r="9" spans="1:22" ht="12">
      <c r="A9" s="13">
        <v>4</v>
      </c>
      <c r="B9" t="s">
        <v>159</v>
      </c>
      <c r="C9" t="s">
        <v>160</v>
      </c>
      <c r="D9" t="s">
        <v>117</v>
      </c>
      <c r="E9" s="68">
        <v>2008</v>
      </c>
      <c r="F9" s="34"/>
      <c r="G9" s="14">
        <v>12.37</v>
      </c>
      <c r="H9" s="25" t="s">
        <v>3</v>
      </c>
      <c r="I9" s="15">
        <f t="shared" si="0"/>
        <v>312</v>
      </c>
      <c r="J9" s="33"/>
      <c r="K9" s="14">
        <v>3.68</v>
      </c>
      <c r="L9" s="24" t="s">
        <v>3</v>
      </c>
      <c r="M9" s="15">
        <f t="shared" si="1"/>
        <v>353</v>
      </c>
      <c r="N9" s="15"/>
      <c r="O9" s="29">
        <v>6.51</v>
      </c>
      <c r="P9" s="24" t="s">
        <v>3</v>
      </c>
      <c r="Q9" s="15">
        <f t="shared" si="2"/>
        <v>334</v>
      </c>
      <c r="R9" s="23">
        <f t="shared" si="3"/>
        <v>999</v>
      </c>
      <c r="S9"/>
      <c r="T9"/>
      <c r="V9" s="19"/>
    </row>
    <row r="10" spans="1:22" ht="12">
      <c r="A10" s="13">
        <v>5</v>
      </c>
      <c r="B10" t="s">
        <v>89</v>
      </c>
      <c r="C10" t="s">
        <v>87</v>
      </c>
      <c r="D10" t="s">
        <v>117</v>
      </c>
      <c r="E10" s="68">
        <v>2008</v>
      </c>
      <c r="G10" s="14">
        <v>12.2</v>
      </c>
      <c r="H10" s="24" t="s">
        <v>3</v>
      </c>
      <c r="I10" s="15">
        <f t="shared" si="0"/>
        <v>335</v>
      </c>
      <c r="J10" s="33"/>
      <c r="K10" s="14">
        <v>3.72</v>
      </c>
      <c r="L10" s="24" t="s">
        <v>3</v>
      </c>
      <c r="M10" s="15">
        <f t="shared" si="1"/>
        <v>359</v>
      </c>
      <c r="N10" s="15"/>
      <c r="O10" s="29">
        <v>5.89</v>
      </c>
      <c r="P10" s="24" t="s">
        <v>3</v>
      </c>
      <c r="Q10" s="15">
        <f t="shared" si="2"/>
        <v>294</v>
      </c>
      <c r="R10" s="23">
        <f t="shared" si="3"/>
        <v>988</v>
      </c>
      <c r="S10"/>
      <c r="T10"/>
      <c r="V10" s="19"/>
    </row>
    <row r="11" spans="1:22" ht="12">
      <c r="A11" s="13">
        <v>6</v>
      </c>
      <c r="B11" t="s">
        <v>74</v>
      </c>
      <c r="C11" t="s">
        <v>75</v>
      </c>
      <c r="D11" t="s">
        <v>88</v>
      </c>
      <c r="E11" s="68">
        <v>2008</v>
      </c>
      <c r="F11" s="33"/>
      <c r="G11" s="14">
        <v>13.02</v>
      </c>
      <c r="H11" s="24" t="s">
        <v>3</v>
      </c>
      <c r="I11" s="15">
        <f t="shared" si="0"/>
        <v>232</v>
      </c>
      <c r="J11" s="33"/>
      <c r="K11" s="14">
        <v>3.44</v>
      </c>
      <c r="L11" s="24" t="s">
        <v>3</v>
      </c>
      <c r="M11" s="15">
        <f t="shared" si="1"/>
        <v>314</v>
      </c>
      <c r="N11" s="15"/>
      <c r="O11" s="29">
        <v>6.6</v>
      </c>
      <c r="P11" s="24" t="s">
        <v>3</v>
      </c>
      <c r="Q11" s="15">
        <f t="shared" si="2"/>
        <v>339</v>
      </c>
      <c r="R11" s="23">
        <f t="shared" si="3"/>
        <v>885</v>
      </c>
      <c r="S11"/>
      <c r="T11"/>
      <c r="V11" s="19"/>
    </row>
    <row r="12" spans="1:20" ht="12">
      <c r="A12" s="13">
        <v>7</v>
      </c>
      <c r="B12" t="s">
        <v>64</v>
      </c>
      <c r="C12" t="s">
        <v>161</v>
      </c>
      <c r="D12" t="s">
        <v>117</v>
      </c>
      <c r="E12" s="68">
        <v>2008</v>
      </c>
      <c r="F12" s="33"/>
      <c r="G12" s="14">
        <v>13.61</v>
      </c>
      <c r="H12" s="24" t="s">
        <v>3</v>
      </c>
      <c r="I12" s="15">
        <f t="shared" si="0"/>
        <v>171</v>
      </c>
      <c r="J12" s="33"/>
      <c r="K12" s="14">
        <v>3.63</v>
      </c>
      <c r="L12" s="24" t="s">
        <v>3</v>
      </c>
      <c r="M12" s="15">
        <f t="shared" si="1"/>
        <v>345</v>
      </c>
      <c r="N12" s="15"/>
      <c r="O12" s="29">
        <v>5.65</v>
      </c>
      <c r="P12" s="24" t="s">
        <v>3</v>
      </c>
      <c r="Q12" s="15">
        <f t="shared" si="2"/>
        <v>278</v>
      </c>
      <c r="R12" s="23">
        <f t="shared" si="3"/>
        <v>794</v>
      </c>
      <c r="S12" s="3"/>
      <c r="T12" s="3"/>
    </row>
    <row r="13" spans="1:18" ht="12">
      <c r="A13" s="13"/>
      <c r="B13" s="50"/>
      <c r="C13" s="50"/>
      <c r="D13" s="50"/>
      <c r="E13" s="52"/>
      <c r="F13" s="33"/>
      <c r="G13" s="14"/>
      <c r="H13" s="24"/>
      <c r="I13" s="15"/>
      <c r="J13" s="33"/>
      <c r="K13" s="14"/>
      <c r="L13" s="24"/>
      <c r="M13" s="15"/>
      <c r="N13" s="15"/>
      <c r="O13" s="29"/>
      <c r="P13" s="24"/>
      <c r="Q13" s="15"/>
      <c r="R13" s="23"/>
    </row>
    <row r="14" spans="1:18" ht="12">
      <c r="A14" s="13"/>
      <c r="B14" s="50"/>
      <c r="C14" s="50"/>
      <c r="D14" s="51"/>
      <c r="E14" s="50"/>
      <c r="F14" s="33"/>
      <c r="G14" s="14"/>
      <c r="H14" s="24"/>
      <c r="I14" s="15"/>
      <c r="J14" s="33"/>
      <c r="K14" s="14"/>
      <c r="L14" s="24"/>
      <c r="M14" s="15"/>
      <c r="N14" s="15"/>
      <c r="O14" s="29"/>
      <c r="P14" s="24"/>
      <c r="Q14" s="15"/>
      <c r="R14" s="23"/>
    </row>
    <row r="15" ht="12">
      <c r="B15" s="4" t="s">
        <v>5</v>
      </c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="150" zoomScaleNormal="150" workbookViewId="0" topLeftCell="A1">
      <selection activeCell="A8" sqref="A8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69" t="str">
        <f>Fixwerte!B1</f>
        <v>39. Frühlingswettkampf Amsoldingen, 7. Mai 2022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0"/>
      <c r="T1" s="20"/>
      <c r="U1" s="20"/>
    </row>
    <row r="2" spans="1:21" s="36" customFormat="1" ht="18.75" customHeight="1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24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25</v>
      </c>
      <c r="P5" s="22" t="s">
        <v>3</v>
      </c>
      <c r="Q5" s="17" t="s">
        <v>2</v>
      </c>
      <c r="R5" s="8" t="s">
        <v>4</v>
      </c>
    </row>
    <row r="6" spans="1:22" ht="12">
      <c r="A6" s="13">
        <v>1</v>
      </c>
      <c r="B6" t="s">
        <v>43</v>
      </c>
      <c r="C6" t="s">
        <v>44</v>
      </c>
      <c r="D6" t="s">
        <v>144</v>
      </c>
      <c r="E6" s="68">
        <v>2007</v>
      </c>
      <c r="F6" s="33"/>
      <c r="G6" s="14">
        <v>10.58</v>
      </c>
      <c r="H6" s="24" t="s">
        <v>3</v>
      </c>
      <c r="I6" s="15">
        <f>IF(G6=0,0,INT(3.80423*((1820-(G6*100))/100)^2.5))</f>
        <v>609</v>
      </c>
      <c r="J6" s="33"/>
      <c r="K6" s="14">
        <v>5.03</v>
      </c>
      <c r="L6" s="24" t="s">
        <v>3</v>
      </c>
      <c r="M6" s="15">
        <f>IF(K6=0,0,INT(136.081575*((100*K6-130)/100)^1.1))</f>
        <v>579</v>
      </c>
      <c r="N6" s="15"/>
      <c r="O6" s="29">
        <v>9.3</v>
      </c>
      <c r="P6" s="24" t="s">
        <v>3</v>
      </c>
      <c r="Q6" s="15">
        <f>IF(O6=0,0,INT(82.491673*((100*O6-178)/100)^0.9))</f>
        <v>506</v>
      </c>
      <c r="R6" s="23">
        <f>I6+M6+Q6</f>
        <v>1694</v>
      </c>
      <c r="S6"/>
      <c r="T6" s="16" t="s">
        <v>5</v>
      </c>
      <c r="V6" s="19"/>
    </row>
    <row r="7" spans="1:20" ht="12">
      <c r="A7" s="13">
        <v>2</v>
      </c>
      <c r="B7" s="56" t="s">
        <v>164</v>
      </c>
      <c r="C7" s="56" t="s">
        <v>165</v>
      </c>
      <c r="D7" s="57" t="s">
        <v>41</v>
      </c>
      <c r="E7" s="56">
        <v>2007</v>
      </c>
      <c r="F7" s="62"/>
      <c r="G7" s="14">
        <v>12.01</v>
      </c>
      <c r="H7" s="24" t="s">
        <v>3</v>
      </c>
      <c r="I7" s="15">
        <f>IF(G7=0,0,INT(3.80423*((1820-(G7*100))/100)^2.5))</f>
        <v>362</v>
      </c>
      <c r="J7" s="33"/>
      <c r="K7" s="14">
        <v>4.36</v>
      </c>
      <c r="L7" s="24" t="s">
        <v>3</v>
      </c>
      <c r="M7" s="15">
        <f>IF(K7=0,0,INT(136.081575*((100*K7-130)/100)^1.1))</f>
        <v>465</v>
      </c>
      <c r="N7" s="15"/>
      <c r="O7" s="29">
        <v>8.31</v>
      </c>
      <c r="P7" s="24" t="s">
        <v>3</v>
      </c>
      <c r="Q7" s="15">
        <f>IF(O7=0,0,INT(82.491673*((100*O7-178)/100)^0.9))</f>
        <v>446</v>
      </c>
      <c r="R7" s="23">
        <f>I7+M7+Q7</f>
        <v>1273</v>
      </c>
      <c r="S7" s="3"/>
      <c r="T7" s="3"/>
    </row>
    <row r="8" spans="1:22" ht="12">
      <c r="A8" s="13">
        <v>3</v>
      </c>
      <c r="B8" s="56" t="s">
        <v>162</v>
      </c>
      <c r="C8" s="56" t="s">
        <v>163</v>
      </c>
      <c r="D8" s="59" t="s">
        <v>41</v>
      </c>
      <c r="E8" s="56">
        <v>2007</v>
      </c>
      <c r="F8" s="62"/>
      <c r="G8" s="14">
        <v>12.01</v>
      </c>
      <c r="H8" s="25" t="s">
        <v>3</v>
      </c>
      <c r="I8" s="15">
        <f>IF(G8=0,0,INT(3.80423*((1820-(G8*100))/100)^2.5))</f>
        <v>362</v>
      </c>
      <c r="J8" s="33"/>
      <c r="K8" s="14">
        <v>3.61</v>
      </c>
      <c r="L8" s="24" t="s">
        <v>3</v>
      </c>
      <c r="M8" s="15">
        <f>IF(K8=0,0,INT(136.081575*((100*K8-130)/100)^1.1))</f>
        <v>341</v>
      </c>
      <c r="N8" s="15"/>
      <c r="O8" s="29">
        <v>7.04</v>
      </c>
      <c r="P8" s="24" t="s">
        <v>3</v>
      </c>
      <c r="Q8" s="15">
        <f>IF(O8=0,0,INT(82.491673*((100*O8-178)/100)^0.9))</f>
        <v>367</v>
      </c>
      <c r="R8" s="23">
        <f>I8+M8+Q8</f>
        <v>1070</v>
      </c>
      <c r="S8"/>
      <c r="T8"/>
      <c r="V8" s="19"/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macbook Saurer</cp:lastModifiedBy>
  <cp:lastPrinted>2022-05-07T13:49:51Z</cp:lastPrinted>
  <dcterms:created xsi:type="dcterms:W3CDTF">2003-03-19T10:39:44Z</dcterms:created>
  <dcterms:modified xsi:type="dcterms:W3CDTF">2022-05-07T15:00:12Z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1731211791</vt:i4>
  </property>
  <property fmtid="{D5CDD505-2E9C-101B-9397-08002B2CF9AE}" pid="3" name="_NewReviewCycle">
    <vt:lpwstr/>
  </property>
  <property fmtid="{D5CDD505-2E9C-101B-9397-08002B2CF9AE}" pid="4" name="_EmailSubject">
    <vt:lpwstr>westamt</vt:lpwstr>
  </property>
  <property fmtid="{D5CDD505-2E9C-101B-9397-08002B2CF9AE}" pid="5" name="_AuthorEmail">
    <vt:lpwstr>Daniel.Rohrer@swisscom.com</vt:lpwstr>
  </property>
  <property fmtid="{D5CDD505-2E9C-101B-9397-08002B2CF9AE}" pid="6" name="_AuthorEmailDisplayName">
    <vt:lpwstr>Rohrer Daniel, IT-TBU-DL1-BLG-BSE</vt:lpwstr>
  </property>
  <property fmtid="{D5CDD505-2E9C-101B-9397-08002B2CF9AE}" pid="7" name="_ReviewingToolsShownOnce">
    <vt:lpwstr/>
  </property>
</Properties>
</file>