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activeTab="0"/>
  </bookViews>
  <sheets>
    <sheet name="Damen" sheetId="7" r:id="rId1"/>
  </sheets>
  <definedNames/>
  <calcPr calcId="191028"/>
  <extLst/>
</workbook>
</file>

<file path=xl/sharedStrings.xml><?xml version="1.0" encoding="utf-8"?>
<sst xmlns="http://schemas.openxmlformats.org/spreadsheetml/2006/main" count="73" uniqueCount="44">
  <si>
    <t>Name</t>
  </si>
  <si>
    <t>Vorname</t>
  </si>
  <si>
    <t>Verein</t>
  </si>
  <si>
    <t>Rang</t>
  </si>
  <si>
    <t>Pkt.</t>
  </si>
  <si>
    <t>/</t>
  </si>
  <si>
    <t>Jg.</t>
  </si>
  <si>
    <t>Total</t>
  </si>
  <si>
    <t>Ausz.</t>
  </si>
  <si>
    <t xml:space="preserve"> </t>
  </si>
  <si>
    <t>Weit</t>
  </si>
  <si>
    <t>Kugel</t>
  </si>
  <si>
    <t>Hoch</t>
  </si>
  <si>
    <t>80m</t>
  </si>
  <si>
    <t>oder</t>
  </si>
  <si>
    <t>Wstab</t>
  </si>
  <si>
    <t>Damen Leichtathletik</t>
  </si>
  <si>
    <t>SB</t>
  </si>
  <si>
    <t>Nicole</t>
  </si>
  <si>
    <t>Hadorn</t>
  </si>
  <si>
    <t>Anina</t>
  </si>
  <si>
    <t>TV Gerzensee</t>
  </si>
  <si>
    <t>Iseli</t>
  </si>
  <si>
    <t>Wyss</t>
  </si>
  <si>
    <t>TV Uetendorf</t>
  </si>
  <si>
    <t>Brügger</t>
  </si>
  <si>
    <t>Leandra</t>
  </si>
  <si>
    <t>Bühler</t>
  </si>
  <si>
    <t>TV Amsoldingen</t>
  </si>
  <si>
    <t>Larissa</t>
  </si>
  <si>
    <t>Olivia</t>
  </si>
  <si>
    <t>Wanderpreis</t>
  </si>
  <si>
    <t>M</t>
  </si>
  <si>
    <t>A</t>
  </si>
  <si>
    <t>Westamtturntag Amsoldingen 2023</t>
  </si>
  <si>
    <t>Yolanda</t>
  </si>
  <si>
    <t>Nydegger</t>
  </si>
  <si>
    <t>Naima</t>
  </si>
  <si>
    <t>Melina</t>
  </si>
  <si>
    <t xml:space="preserve">Krebs </t>
  </si>
  <si>
    <t>Scherb</t>
  </si>
  <si>
    <t>Muriel</t>
  </si>
  <si>
    <t>Beck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</si>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</sst>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Protection="1">
      <protection/>
    </xf>
    <xf numFmtId="1" fontId="0" fillId="0" borderId="0" xfId="0" applyNumberFormat="1" applyProtection="1">
      <protection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49" fontId="1" fillId="0" borderId="3" xfId="0" applyNumberFormat="1" applyFont="1" applyBorder="1" applyAlignment="1" applyProtection="1" quotePrefix="1">
      <alignment horizontal="center"/>
      <protection/>
    </xf>
    <xf numFmtId="1" fontId="1" fillId="0" borderId="4" xfId="0" applyNumberFormat="1" applyFont="1" applyFill="1" applyBorder="1" applyAlignment="1" applyProtection="1">
      <alignment horizontal="left"/>
      <protection/>
    </xf>
    <xf numFmtId="49" fontId="1" fillId="0" borderId="3" xfId="0" applyNumberFormat="1" applyFont="1" applyFill="1" applyBorder="1" applyAlignment="1" applyProtection="1" quotePrefix="1">
      <alignment horizontal="center"/>
      <protection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 applyProtection="1" quotePrefix="1">
      <alignment horizontal="righ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/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/>
    </xf>
    <xf numFmtId="49" fontId="1" fillId="0" borderId="7" xfId="0" applyNumberFormat="1" applyFont="1" applyBorder="1" applyAlignment="1" applyProtection="1" quotePrefix="1">
      <alignment horizontal="center"/>
      <protection/>
    </xf>
    <xf numFmtId="1" fontId="1" fillId="0" borderId="8" xfId="0" applyNumberFormat="1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right"/>
      <protection locked="0"/>
    </xf>
    <xf numFmtId="49" fontId="1" fillId="0" borderId="7" xfId="0" applyNumberFormat="1" applyFont="1" applyFill="1" applyBorder="1" applyAlignment="1" applyProtection="1" quotePrefix="1">
      <alignment horizontal="center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1" fontId="1" fillId="0" borderId="9" xfId="0" applyNumberFormat="1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5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left"/>
      <protection/>
    </xf>
    <xf numFmtId="2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 locked="0"/>
    </xf>
    <xf numFmtId="2" fontId="0" fillId="0" borderId="5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right"/>
      <protection/>
    </xf>
    <xf numFmtId="1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showGridLines="0" tabSelected="1" zoomScale="90" zoomScaleNormal="90" workbookViewId="0" topLeftCell="A1">
      <selection activeCell="B19" sqref="B19"/>
    </sheetView>
  </sheetViews>
  <sheetFormatPr defaultColWidth="9.140625" defaultRowHeight="12.75"/>
  <cols>
    <col min="1" max="1" width="7.421875" style="10" customWidth="1"/>
    <col min="2" max="2" width="15.00390625" style="8" customWidth="1"/>
    <col min="3" max="3" width="12.00390625" style="10" bestFit="1" customWidth="1"/>
    <col min="4" max="4" width="5.57421875" style="39" customWidth="1"/>
    <col min="5" max="5" width="15.421875" style="8" customWidth="1"/>
    <col min="6" max="6" width="10.7109375" style="8" customWidth="1"/>
    <col min="7" max="7" width="7.00390625" style="8" bestFit="1" customWidth="1"/>
    <col min="8" max="8" width="2.00390625" style="8" customWidth="1"/>
    <col min="9" max="9" width="6.57421875" style="13" customWidth="1"/>
    <col min="10" max="10" width="2.140625" style="13" customWidth="1"/>
    <col min="11" max="11" width="5.00390625" style="17" customWidth="1"/>
    <col min="12" max="12" width="6.57421875" style="8" customWidth="1"/>
    <col min="13" max="13" width="2.140625" style="13" customWidth="1"/>
    <col min="14" max="14" width="7.57421875" style="19" bestFit="1" customWidth="1"/>
    <col min="15" max="15" width="6.8515625" style="8" customWidth="1"/>
    <col min="16" max="16" width="2.140625" style="13" customWidth="1"/>
    <col min="17" max="17" width="5.00390625" style="19" customWidth="1"/>
    <col min="18" max="18" width="6.421875" style="8" customWidth="1"/>
    <col min="19" max="19" width="2.140625" style="13" customWidth="1"/>
    <col min="20" max="20" width="5.57421875" style="19" bestFit="1" customWidth="1"/>
    <col min="21" max="21" width="7.421875" style="13" customWidth="1"/>
    <col min="22" max="22" width="2.140625" style="13" customWidth="1"/>
    <col min="23" max="23" width="6.00390625" style="17" customWidth="1"/>
    <col min="24" max="24" width="7.00390625" style="13" customWidth="1"/>
    <col min="25" max="25" width="2.140625" style="13" customWidth="1"/>
    <col min="26" max="26" width="7.421875" style="17" customWidth="1"/>
    <col min="27" max="27" width="10.421875" style="2" customWidth="1"/>
    <col min="28" max="28" width="8.421875" style="0" customWidth="1"/>
    <col min="29" max="256" width="11.421875" style="0" customWidth="1"/>
  </cols>
  <sheetData>
    <row r="1" spans="1:28" s="26" customFormat="1" ht="20.25">
      <c r="A1" s="20" t="s">
        <v>16</v>
      </c>
      <c r="B1" s="21"/>
      <c r="C1" s="20"/>
      <c r="D1" s="40"/>
      <c r="E1" s="21"/>
      <c r="F1" s="46"/>
      <c r="G1" s="21"/>
      <c r="H1" s="21"/>
      <c r="I1" s="23"/>
      <c r="J1" s="22"/>
      <c r="K1" s="23"/>
      <c r="L1" s="21"/>
      <c r="M1" s="22"/>
      <c r="N1" s="24"/>
      <c r="O1" s="21"/>
      <c r="P1" s="22"/>
      <c r="Q1" s="24"/>
      <c r="R1" s="21"/>
      <c r="S1" s="22"/>
      <c r="T1" s="24"/>
      <c r="U1" s="22"/>
      <c r="V1" s="22"/>
      <c r="W1" s="23"/>
      <c r="X1" s="22"/>
      <c r="Y1" s="22"/>
      <c r="Z1" s="40" t="s">
        <v>34</v>
      </c>
      <c r="AA1" s="25"/>
      <c r="AB1" s="25"/>
    </row>
    <row r="2" spans="1:27" ht="12.75">
      <c r="A2" s="9"/>
      <c r="B2" s="5"/>
      <c r="C2" s="9"/>
      <c r="D2" s="38"/>
      <c r="E2" s="5"/>
      <c r="F2" s="47"/>
      <c r="G2" s="5"/>
      <c r="H2" s="5"/>
      <c r="I2" s="11"/>
      <c r="J2" s="11"/>
      <c r="K2" s="14"/>
      <c r="L2" s="7"/>
      <c r="M2" s="11"/>
      <c r="N2" s="15"/>
      <c r="O2" s="6"/>
      <c r="P2" s="11"/>
      <c r="Q2" s="15"/>
      <c r="R2" s="7"/>
      <c r="S2" s="11"/>
      <c r="T2" s="15"/>
      <c r="U2" s="11"/>
      <c r="V2" s="11"/>
      <c r="W2" s="14"/>
      <c r="X2" s="11"/>
      <c r="Y2" s="11"/>
      <c r="Z2" s="14"/>
      <c r="AA2"/>
    </row>
    <row r="3" spans="1:27" ht="12.75">
      <c r="A3" s="9"/>
      <c r="B3" s="5"/>
      <c r="C3" s="9"/>
      <c r="D3" s="38"/>
      <c r="E3" s="5"/>
      <c r="F3" s="47"/>
      <c r="G3" s="5"/>
      <c r="H3" s="5"/>
      <c r="I3" s="27" t="s">
        <v>9</v>
      </c>
      <c r="J3" s="27"/>
      <c r="K3" s="27"/>
      <c r="L3" s="27"/>
      <c r="M3" s="27"/>
      <c r="N3" s="27"/>
      <c r="O3" s="27"/>
      <c r="P3" s="27"/>
      <c r="Q3" s="27"/>
      <c r="R3" s="82" t="s">
        <v>14</v>
      </c>
      <c r="S3" s="83"/>
      <c r="T3" s="83"/>
      <c r="U3" s="83"/>
      <c r="V3" s="83"/>
      <c r="W3" s="83"/>
      <c r="X3" s="83"/>
      <c r="Y3" s="83"/>
      <c r="Z3" s="84"/>
      <c r="AA3"/>
    </row>
    <row r="4" spans="1:26" s="1" customFormat="1" ht="12.75">
      <c r="A4" s="33" t="s">
        <v>3</v>
      </c>
      <c r="B4" s="34" t="s">
        <v>0</v>
      </c>
      <c r="C4" s="33" t="s">
        <v>1</v>
      </c>
      <c r="D4" s="41" t="s">
        <v>6</v>
      </c>
      <c r="E4" s="34" t="s">
        <v>2</v>
      </c>
      <c r="F4" s="28" t="s">
        <v>7</v>
      </c>
      <c r="G4" s="35" t="s">
        <v>8</v>
      </c>
      <c r="H4" s="4"/>
      <c r="I4" s="29" t="s">
        <v>13</v>
      </c>
      <c r="J4" s="30" t="s">
        <v>5</v>
      </c>
      <c r="K4" s="31" t="s">
        <v>4</v>
      </c>
      <c r="L4" s="36" t="s">
        <v>10</v>
      </c>
      <c r="M4" s="32" t="s">
        <v>5</v>
      </c>
      <c r="N4" s="31" t="s">
        <v>4</v>
      </c>
      <c r="O4" s="36" t="s">
        <v>11</v>
      </c>
      <c r="P4" s="32" t="s">
        <v>5</v>
      </c>
      <c r="Q4" s="31" t="s">
        <v>4</v>
      </c>
      <c r="R4" s="36" t="s">
        <v>12</v>
      </c>
      <c r="S4" s="32" t="s">
        <v>5</v>
      </c>
      <c r="T4" s="31" t="s">
        <v>4</v>
      </c>
      <c r="U4" s="79" t="s">
        <v>15</v>
      </c>
      <c r="V4" s="32" t="s">
        <v>5</v>
      </c>
      <c r="W4" s="31" t="s">
        <v>4</v>
      </c>
      <c r="X4" s="79" t="s">
        <v>17</v>
      </c>
      <c r="Y4" s="32" t="s">
        <v>5</v>
      </c>
      <c r="Z4" s="31" t="s">
        <v>4</v>
      </c>
    </row>
    <row r="5" spans="1:26" s="1" customFormat="1" ht="12.75">
      <c r="A5" s="49"/>
      <c r="B5" s="50"/>
      <c r="C5" s="51"/>
      <c r="D5" s="52"/>
      <c r="E5" s="50"/>
      <c r="F5" s="53"/>
      <c r="G5" s="54"/>
      <c r="H5" s="4"/>
      <c r="I5" s="57"/>
      <c r="J5" s="58"/>
      <c r="K5" s="59"/>
      <c r="L5" s="60"/>
      <c r="M5" s="61"/>
      <c r="N5" s="59"/>
      <c r="O5" s="60"/>
      <c r="P5" s="61"/>
      <c r="Q5" s="59"/>
      <c r="R5" s="60"/>
      <c r="S5" s="61"/>
      <c r="T5" s="59"/>
      <c r="U5" s="62"/>
      <c r="V5" s="61"/>
      <c r="W5" s="59"/>
      <c r="X5" s="62"/>
      <c r="Y5" s="61"/>
      <c r="Z5" s="59"/>
    </row>
    <row r="6" spans="1:26" s="1" customFormat="1" ht="12.75">
      <c r="A6" s="43">
        <v>1</v>
      </c>
      <c r="B6" s="48" t="s">
        <v>25</v>
      </c>
      <c r="C6" s="48" t="s">
        <v>26</v>
      </c>
      <c r="D6" s="48">
        <v>2005</v>
      </c>
      <c r="E6" s="48" t="s">
        <v>24</v>
      </c>
      <c r="F6" s="45">
        <f aca="true" t="shared" si="0" ref="F6:F16">IF(B6="","",K6+N6+Q6+T6+W6+Z6)</f>
        <v>2154</v>
      </c>
      <c r="G6" s="65" t="s">
        <v>32</v>
      </c>
      <c r="H6" s="47"/>
      <c r="I6" s="70">
        <v>11.63</v>
      </c>
      <c r="J6" s="63" t="str">
        <f aca="true" t="shared" si="1" ref="J6:J16">IF(I6="","","/")</f>
        <v>/</v>
      </c>
      <c r="K6" s="71">
        <f aca="true" t="shared" si="2" ref="K6:K16">IF(I6="","0",INT(4.22443*((1850-(I6*100))/100)^2.5))</f>
        <v>522</v>
      </c>
      <c r="L6" s="75">
        <v>4.3</v>
      </c>
      <c r="M6" s="63" t="str">
        <f aca="true" t="shared" si="3" ref="M6:M16">IF(L6="","","/")</f>
        <v>/</v>
      </c>
      <c r="N6" s="71">
        <f aca="true" t="shared" si="4" ref="N6:N16">IF(L6="","0",INT(171.91361*((100*L6-125)/100)^1.1))</f>
        <v>586</v>
      </c>
      <c r="O6" s="77">
        <v>6.81</v>
      </c>
      <c r="P6" s="63" t="str">
        <f aca="true" t="shared" si="5" ref="P6:P16">IF(O6="","","/")</f>
        <v>/</v>
      </c>
      <c r="Q6" s="71">
        <f aca="true" t="shared" si="6" ref="Q6:Q16">IF(O6="","0",INT(83.435373*((100*O6-130)/100)^0.9))</f>
        <v>387</v>
      </c>
      <c r="R6" s="75">
        <v>1.45</v>
      </c>
      <c r="S6" s="63" t="str">
        <f aca="true" t="shared" si="7" ref="S6:S16">IF(R6="","","/")</f>
        <v>/</v>
      </c>
      <c r="T6" s="71">
        <f aca="true" t="shared" si="8" ref="T6:T16">IF(R6="","0",INT(942.65514*((100*R6-75)/100)^1))</f>
        <v>659</v>
      </c>
      <c r="U6" s="70"/>
      <c r="V6" s="63" t="str">
        <f aca="true" t="shared" si="9" ref="V6:V16">IF(U6="","","/")</f>
        <v/>
      </c>
      <c r="W6" s="71" t="str">
        <f aca="true" t="shared" si="10" ref="W6:W16">IF(U6="","0",INT(24.63917*((100*U6-500)/100)^0.9))</f>
        <v>0</v>
      </c>
      <c r="X6" s="70"/>
      <c r="Y6" s="63" t="str">
        <f aca="true" t="shared" si="11" ref="Y6:Y16">IF(X6="","","/")</f>
        <v/>
      </c>
      <c r="Z6" s="71">
        <v>0</v>
      </c>
    </row>
    <row r="7" spans="1:26" s="1" customFormat="1" ht="12.75">
      <c r="A7" s="43">
        <v>2</v>
      </c>
      <c r="B7" s="48" t="s">
        <v>22</v>
      </c>
      <c r="C7" s="48" t="s">
        <v>30</v>
      </c>
      <c r="D7" s="48">
        <v>1996</v>
      </c>
      <c r="E7" s="48" t="s">
        <v>24</v>
      </c>
      <c r="F7" s="45">
        <f t="shared" si="0"/>
        <v>2063</v>
      </c>
      <c r="G7" s="65" t="s">
        <v>32</v>
      </c>
      <c r="H7" s="47"/>
      <c r="I7" s="70">
        <v>11.93</v>
      </c>
      <c r="J7" s="63" t="str">
        <f t="shared" si="1"/>
        <v>/</v>
      </c>
      <c r="K7" s="71">
        <f t="shared" si="2"/>
        <v>467</v>
      </c>
      <c r="L7" s="75">
        <v>4.13</v>
      </c>
      <c r="M7" s="63" t="str">
        <f t="shared" si="3"/>
        <v>/</v>
      </c>
      <c r="N7" s="71">
        <f t="shared" si="4"/>
        <v>550</v>
      </c>
      <c r="O7" s="77">
        <v>7.56</v>
      </c>
      <c r="P7" s="63" t="str">
        <f t="shared" si="5"/>
        <v>/</v>
      </c>
      <c r="Q7" s="71">
        <f t="shared" si="6"/>
        <v>434</v>
      </c>
      <c r="R7" s="75">
        <v>1.4</v>
      </c>
      <c r="S7" s="63" t="str">
        <f t="shared" si="7"/>
        <v>/</v>
      </c>
      <c r="T7" s="71">
        <f t="shared" si="8"/>
        <v>612</v>
      </c>
      <c r="U7" s="70"/>
      <c r="V7" s="63" t="str">
        <f t="shared" si="9"/>
        <v/>
      </c>
      <c r="W7" s="71" t="str">
        <f t="shared" si="10"/>
        <v>0</v>
      </c>
      <c r="X7" s="70"/>
      <c r="Y7" s="63" t="str">
        <f t="shared" si="11"/>
        <v/>
      </c>
      <c r="Z7" s="71">
        <v>0</v>
      </c>
    </row>
    <row r="8" spans="1:26" s="1" customFormat="1" ht="12.75">
      <c r="A8" s="43">
        <v>3</v>
      </c>
      <c r="B8" s="48" t="s">
        <v>27</v>
      </c>
      <c r="C8" s="48" t="s">
        <v>18</v>
      </c>
      <c r="D8" s="48">
        <v>2000</v>
      </c>
      <c r="E8" s="48" t="s">
        <v>28</v>
      </c>
      <c r="F8" s="45">
        <f t="shared" si="0"/>
        <v>2056</v>
      </c>
      <c r="G8" s="66" t="s">
        <v>32</v>
      </c>
      <c r="H8" s="6"/>
      <c r="I8" s="70">
        <v>11.72</v>
      </c>
      <c r="J8" s="63" t="str">
        <f t="shared" si="1"/>
        <v>/</v>
      </c>
      <c r="K8" s="71">
        <f t="shared" si="2"/>
        <v>505</v>
      </c>
      <c r="L8" s="75">
        <v>4.02</v>
      </c>
      <c r="M8" s="63" t="str">
        <f t="shared" si="3"/>
        <v>/</v>
      </c>
      <c r="N8" s="71">
        <f t="shared" si="4"/>
        <v>527</v>
      </c>
      <c r="O8" s="77">
        <v>8.71</v>
      </c>
      <c r="P8" s="63" t="str">
        <f t="shared" si="5"/>
        <v>/</v>
      </c>
      <c r="Q8" s="71">
        <f t="shared" si="6"/>
        <v>506</v>
      </c>
      <c r="R8" s="75"/>
      <c r="S8" s="63" t="str">
        <f t="shared" si="7"/>
        <v/>
      </c>
      <c r="T8" s="71" t="str">
        <f t="shared" si="8"/>
        <v>0</v>
      </c>
      <c r="U8" s="70">
        <v>34.53</v>
      </c>
      <c r="V8" s="63" t="str">
        <f t="shared" si="9"/>
        <v>/</v>
      </c>
      <c r="W8" s="71">
        <f t="shared" si="10"/>
        <v>518</v>
      </c>
      <c r="X8" s="70"/>
      <c r="Y8" s="63" t="str">
        <f t="shared" si="11"/>
        <v/>
      </c>
      <c r="Z8" s="71">
        <v>0</v>
      </c>
    </row>
    <row r="9" spans="1:26" s="1" customFormat="1" ht="12.75">
      <c r="A9" s="43">
        <v>4</v>
      </c>
      <c r="B9" s="48" t="s">
        <v>19</v>
      </c>
      <c r="C9" s="48" t="s">
        <v>20</v>
      </c>
      <c r="D9" s="48">
        <v>1997</v>
      </c>
      <c r="E9" s="48" t="s">
        <v>21</v>
      </c>
      <c r="F9" s="45">
        <f t="shared" si="0"/>
        <v>2054</v>
      </c>
      <c r="G9" s="66" t="s">
        <v>33</v>
      </c>
      <c r="H9" s="6"/>
      <c r="I9" s="70">
        <v>12.21</v>
      </c>
      <c r="J9" s="63" t="str">
        <f t="shared" si="1"/>
        <v>/</v>
      </c>
      <c r="K9" s="71">
        <f t="shared" si="2"/>
        <v>419</v>
      </c>
      <c r="L9" s="75">
        <v>3.9</v>
      </c>
      <c r="M9" s="63" t="str">
        <f t="shared" si="3"/>
        <v>/</v>
      </c>
      <c r="N9" s="71">
        <f t="shared" si="4"/>
        <v>502</v>
      </c>
      <c r="O9" s="77">
        <v>9.94</v>
      </c>
      <c r="P9" s="63" t="str">
        <f t="shared" si="5"/>
        <v>/</v>
      </c>
      <c r="Q9" s="71">
        <f t="shared" si="6"/>
        <v>581</v>
      </c>
      <c r="R9" s="75"/>
      <c r="S9" s="63" t="str">
        <f t="shared" si="7"/>
        <v/>
      </c>
      <c r="T9" s="71" t="str">
        <f t="shared" si="8"/>
        <v>0</v>
      </c>
      <c r="U9" s="70">
        <v>36.67</v>
      </c>
      <c r="V9" s="63" t="str">
        <f t="shared" si="9"/>
        <v>/</v>
      </c>
      <c r="W9" s="71">
        <f t="shared" si="10"/>
        <v>552</v>
      </c>
      <c r="X9" s="70"/>
      <c r="Y9" s="63" t="str">
        <f t="shared" si="11"/>
        <v/>
      </c>
      <c r="Z9" s="71">
        <v>0</v>
      </c>
    </row>
    <row r="10" spans="1:26" s="1" customFormat="1" ht="12.75">
      <c r="A10" s="43">
        <v>5</v>
      </c>
      <c r="B10" s="48" t="s">
        <v>39</v>
      </c>
      <c r="C10" s="48" t="s">
        <v>29</v>
      </c>
      <c r="D10" s="48">
        <v>1997</v>
      </c>
      <c r="E10" s="48" t="s">
        <v>24</v>
      </c>
      <c r="F10" s="45">
        <f t="shared" si="0"/>
        <v>1902</v>
      </c>
      <c r="G10" s="65" t="s">
        <v>33</v>
      </c>
      <c r="H10" s="64"/>
      <c r="I10" s="70">
        <v>12.66</v>
      </c>
      <c r="J10" s="63" t="str">
        <f t="shared" si="1"/>
        <v>/</v>
      </c>
      <c r="K10" s="71">
        <f t="shared" si="2"/>
        <v>348</v>
      </c>
      <c r="L10" s="75">
        <v>3.85</v>
      </c>
      <c r="M10" s="63" t="str">
        <f t="shared" si="3"/>
        <v>/</v>
      </c>
      <c r="N10" s="71">
        <f t="shared" si="4"/>
        <v>491</v>
      </c>
      <c r="O10" s="77">
        <v>7.83</v>
      </c>
      <c r="P10" s="63" t="str">
        <f t="shared" si="5"/>
        <v>/</v>
      </c>
      <c r="Q10" s="71">
        <f t="shared" si="6"/>
        <v>451</v>
      </c>
      <c r="R10" s="75"/>
      <c r="S10" s="63" t="str">
        <f t="shared" si="7"/>
        <v/>
      </c>
      <c r="T10" s="71" t="str">
        <f t="shared" si="8"/>
        <v>0</v>
      </c>
      <c r="U10" s="70">
        <v>40.5</v>
      </c>
      <c r="V10" s="63" t="str">
        <f t="shared" si="9"/>
        <v>/</v>
      </c>
      <c r="W10" s="71">
        <f t="shared" si="10"/>
        <v>612</v>
      </c>
      <c r="X10" s="70"/>
      <c r="Y10" s="63" t="str">
        <f t="shared" si="11"/>
        <v/>
      </c>
      <c r="Z10" s="71">
        <v>0</v>
      </c>
    </row>
    <row r="11" spans="1:26" s="1" customFormat="1" ht="12.75">
      <c r="A11" s="43">
        <v>6</v>
      </c>
      <c r="B11" s="48" t="s">
        <v>42</v>
      </c>
      <c r="C11" s="48" t="s">
        <v>43</v>
      </c>
      <c r="D11" s="48">
        <v>2004</v>
      </c>
      <c r="E11" s="48" t="s">
        <v>24</v>
      </c>
      <c r="F11" s="45">
        <f t="shared" si="0"/>
        <v>1644</v>
      </c>
      <c r="G11" s="65" t="s">
        <v>33</v>
      </c>
      <c r="H11" s="47"/>
      <c r="I11" s="70">
        <v>12.62</v>
      </c>
      <c r="J11" s="63" t="str">
        <f t="shared" si="1"/>
        <v>/</v>
      </c>
      <c r="K11" s="71">
        <f t="shared" si="2"/>
        <v>354</v>
      </c>
      <c r="L11" s="75">
        <v>3.69</v>
      </c>
      <c r="M11" s="63" t="str">
        <f t="shared" si="3"/>
        <v>/</v>
      </c>
      <c r="N11" s="71">
        <f t="shared" si="4"/>
        <v>458</v>
      </c>
      <c r="O11" s="77">
        <v>6.38</v>
      </c>
      <c r="P11" s="63" t="str">
        <f t="shared" si="5"/>
        <v>/</v>
      </c>
      <c r="Q11" s="71">
        <f t="shared" si="6"/>
        <v>360</v>
      </c>
      <c r="R11" s="75"/>
      <c r="S11" s="63" t="str">
        <f t="shared" si="7"/>
        <v/>
      </c>
      <c r="T11" s="71" t="str">
        <f t="shared" si="8"/>
        <v>0</v>
      </c>
      <c r="U11" s="70">
        <v>31.62</v>
      </c>
      <c r="V11" s="63" t="str">
        <f t="shared" si="9"/>
        <v>/</v>
      </c>
      <c r="W11" s="71">
        <f t="shared" si="10"/>
        <v>472</v>
      </c>
      <c r="X11" s="70"/>
      <c r="Y11" s="63" t="str">
        <f t="shared" si="11"/>
        <v/>
      </c>
      <c r="Z11" s="71" t="str">
        <f>IF(X11="","0",INT(28.058125*((100*X11*0.894-360)/100)^0.9))</f>
        <v>0</v>
      </c>
    </row>
    <row r="12" spans="1:26" s="1" customFormat="1" ht="12.75">
      <c r="A12" s="43">
        <v>7</v>
      </c>
      <c r="B12" s="48" t="s">
        <v>22</v>
      </c>
      <c r="C12" s="48" t="s">
        <v>41</v>
      </c>
      <c r="D12" s="48">
        <v>2004</v>
      </c>
      <c r="E12" s="48" t="s">
        <v>24</v>
      </c>
      <c r="F12" s="45">
        <f t="shared" si="0"/>
        <v>1579</v>
      </c>
      <c r="G12" s="66"/>
      <c r="H12" s="6"/>
      <c r="I12" s="70">
        <v>12.99</v>
      </c>
      <c r="J12" s="63" t="str">
        <f t="shared" si="1"/>
        <v>/</v>
      </c>
      <c r="K12" s="71">
        <f t="shared" si="2"/>
        <v>301</v>
      </c>
      <c r="L12" s="75">
        <v>3.53</v>
      </c>
      <c r="M12" s="63" t="str">
        <f t="shared" si="3"/>
        <v>/</v>
      </c>
      <c r="N12" s="71">
        <f t="shared" si="4"/>
        <v>425</v>
      </c>
      <c r="O12" s="77">
        <v>6.4</v>
      </c>
      <c r="P12" s="63" t="str">
        <f t="shared" si="5"/>
        <v>/</v>
      </c>
      <c r="Q12" s="71">
        <f t="shared" si="6"/>
        <v>361</v>
      </c>
      <c r="R12" s="75"/>
      <c r="S12" s="63" t="str">
        <f t="shared" si="7"/>
        <v/>
      </c>
      <c r="T12" s="71" t="str">
        <f t="shared" si="8"/>
        <v>0</v>
      </c>
      <c r="U12" s="70">
        <v>32.91</v>
      </c>
      <c r="V12" s="63" t="str">
        <f t="shared" si="9"/>
        <v>/</v>
      </c>
      <c r="W12" s="71">
        <f t="shared" si="10"/>
        <v>492</v>
      </c>
      <c r="X12" s="70"/>
      <c r="Y12" s="63" t="str">
        <f t="shared" si="11"/>
        <v/>
      </c>
      <c r="Z12" s="71">
        <v>0</v>
      </c>
    </row>
    <row r="13" spans="1:26" s="1" customFormat="1" ht="12.75">
      <c r="A13" s="43">
        <v>8</v>
      </c>
      <c r="B13" s="48" t="s">
        <v>27</v>
      </c>
      <c r="C13" s="48" t="s">
        <v>35</v>
      </c>
      <c r="D13" s="48">
        <v>2003</v>
      </c>
      <c r="E13" s="48" t="s">
        <v>28</v>
      </c>
      <c r="F13" s="45">
        <f t="shared" si="0"/>
        <v>1370</v>
      </c>
      <c r="G13" s="65"/>
      <c r="H13" s="47"/>
      <c r="I13" s="70">
        <v>13.34</v>
      </c>
      <c r="J13" s="63" t="str">
        <f t="shared" si="1"/>
        <v>/</v>
      </c>
      <c r="K13" s="71">
        <f t="shared" si="2"/>
        <v>255</v>
      </c>
      <c r="L13" s="75">
        <v>3.56</v>
      </c>
      <c r="M13" s="63" t="str">
        <f t="shared" si="3"/>
        <v>/</v>
      </c>
      <c r="N13" s="71">
        <f t="shared" si="4"/>
        <v>431</v>
      </c>
      <c r="O13" s="77">
        <v>6.61</v>
      </c>
      <c r="P13" s="63" t="str">
        <f t="shared" si="5"/>
        <v>/</v>
      </c>
      <c r="Q13" s="71">
        <f t="shared" si="6"/>
        <v>374</v>
      </c>
      <c r="R13" s="75"/>
      <c r="S13" s="63" t="str">
        <f t="shared" si="7"/>
        <v/>
      </c>
      <c r="T13" s="71" t="str">
        <f t="shared" si="8"/>
        <v>0</v>
      </c>
      <c r="U13" s="70">
        <v>21.7</v>
      </c>
      <c r="V13" s="63" t="str">
        <f t="shared" si="9"/>
        <v>/</v>
      </c>
      <c r="W13" s="71">
        <f t="shared" si="10"/>
        <v>310</v>
      </c>
      <c r="X13" s="70"/>
      <c r="Y13" s="63" t="str">
        <f t="shared" si="11"/>
        <v/>
      </c>
      <c r="Z13" s="71">
        <v>0</v>
      </c>
    </row>
    <row r="14" spans="1:26" s="1" customFormat="1" ht="12.75">
      <c r="A14" s="43">
        <v>9</v>
      </c>
      <c r="B14" s="48" t="s">
        <v>36</v>
      </c>
      <c r="C14" s="48" t="s">
        <v>37</v>
      </c>
      <c r="D14" s="48">
        <v>2005</v>
      </c>
      <c r="E14" s="48" t="s">
        <v>28</v>
      </c>
      <c r="F14" s="45">
        <f t="shared" si="0"/>
        <v>1208</v>
      </c>
      <c r="G14" s="66"/>
      <c r="H14" s="6"/>
      <c r="I14" s="70">
        <v>13.81</v>
      </c>
      <c r="J14" s="63" t="str">
        <f t="shared" si="1"/>
        <v>/</v>
      </c>
      <c r="K14" s="71">
        <f t="shared" si="2"/>
        <v>201</v>
      </c>
      <c r="L14" s="75">
        <v>2.78</v>
      </c>
      <c r="M14" s="63" t="str">
        <f t="shared" si="3"/>
        <v>/</v>
      </c>
      <c r="N14" s="71">
        <f t="shared" si="4"/>
        <v>274</v>
      </c>
      <c r="O14" s="77">
        <v>5.61</v>
      </c>
      <c r="P14" s="63" t="str">
        <f t="shared" si="5"/>
        <v>/</v>
      </c>
      <c r="Q14" s="71">
        <f t="shared" si="6"/>
        <v>310</v>
      </c>
      <c r="R14" s="75"/>
      <c r="S14" s="63" t="str">
        <f t="shared" si="7"/>
        <v/>
      </c>
      <c r="T14" s="71" t="str">
        <f t="shared" si="8"/>
        <v>0</v>
      </c>
      <c r="U14" s="70">
        <v>28.56</v>
      </c>
      <c r="V14" s="63" t="str">
        <f t="shared" si="9"/>
        <v>/</v>
      </c>
      <c r="W14" s="71">
        <f t="shared" si="10"/>
        <v>423</v>
      </c>
      <c r="X14" s="70"/>
      <c r="Y14" s="63" t="str">
        <f t="shared" si="11"/>
        <v/>
      </c>
      <c r="Z14" s="71">
        <v>0</v>
      </c>
    </row>
    <row r="15" spans="1:26" s="1" customFormat="1" ht="12.75">
      <c r="A15" s="43">
        <v>9</v>
      </c>
      <c r="B15" s="48" t="s">
        <v>23</v>
      </c>
      <c r="C15" s="48" t="s">
        <v>38</v>
      </c>
      <c r="D15" s="48">
        <v>2006</v>
      </c>
      <c r="E15" s="48" t="s">
        <v>28</v>
      </c>
      <c r="F15" s="45">
        <f t="shared" si="0"/>
        <v>1208</v>
      </c>
      <c r="G15" s="65"/>
      <c r="H15" s="47"/>
      <c r="I15" s="70">
        <v>14.01</v>
      </c>
      <c r="J15" s="63" t="str">
        <f t="shared" si="1"/>
        <v>/</v>
      </c>
      <c r="K15" s="71">
        <f t="shared" si="2"/>
        <v>180</v>
      </c>
      <c r="L15" s="75">
        <v>3.18</v>
      </c>
      <c r="M15" s="63" t="str">
        <f t="shared" si="3"/>
        <v>/</v>
      </c>
      <c r="N15" s="71">
        <f t="shared" si="4"/>
        <v>354</v>
      </c>
      <c r="O15" s="77">
        <v>5.73</v>
      </c>
      <c r="P15" s="63" t="str">
        <f t="shared" si="5"/>
        <v>/</v>
      </c>
      <c r="Q15" s="71">
        <f t="shared" si="6"/>
        <v>318</v>
      </c>
      <c r="R15" s="75"/>
      <c r="S15" s="63" t="str">
        <f t="shared" si="7"/>
        <v/>
      </c>
      <c r="T15" s="71" t="str">
        <f t="shared" si="8"/>
        <v>0</v>
      </c>
      <c r="U15" s="70">
        <v>24.45</v>
      </c>
      <c r="V15" s="63" t="str">
        <f t="shared" si="9"/>
        <v>/</v>
      </c>
      <c r="W15" s="71">
        <f t="shared" si="10"/>
        <v>356</v>
      </c>
      <c r="X15" s="70"/>
      <c r="Y15" s="63" t="str">
        <f t="shared" si="11"/>
        <v/>
      </c>
      <c r="Z15" s="71">
        <v>0</v>
      </c>
    </row>
    <row r="16" spans="1:26" s="1" customFormat="1" ht="12.75">
      <c r="A16" s="67">
        <v>10</v>
      </c>
      <c r="B16" s="55" t="s">
        <v>40</v>
      </c>
      <c r="C16" s="55" t="s">
        <v>18</v>
      </c>
      <c r="D16" s="56">
        <v>2007</v>
      </c>
      <c r="E16" s="55" t="s">
        <v>28</v>
      </c>
      <c r="F16" s="68">
        <f t="shared" si="0"/>
        <v>1003</v>
      </c>
      <c r="G16" s="69"/>
      <c r="H16" s="47"/>
      <c r="I16" s="72">
        <v>15.5</v>
      </c>
      <c r="J16" s="73" t="str">
        <f t="shared" si="1"/>
        <v>/</v>
      </c>
      <c r="K16" s="74">
        <f t="shared" si="2"/>
        <v>65</v>
      </c>
      <c r="L16" s="76">
        <v>2.29</v>
      </c>
      <c r="M16" s="73" t="str">
        <f t="shared" si="3"/>
        <v>/</v>
      </c>
      <c r="N16" s="74">
        <f t="shared" si="4"/>
        <v>179</v>
      </c>
      <c r="O16" s="78">
        <v>7.18</v>
      </c>
      <c r="P16" s="73" t="str">
        <f t="shared" si="5"/>
        <v>/</v>
      </c>
      <c r="Q16" s="74">
        <f t="shared" si="6"/>
        <v>410</v>
      </c>
      <c r="R16" s="76"/>
      <c r="S16" s="73" t="str">
        <f t="shared" si="7"/>
        <v/>
      </c>
      <c r="T16" s="74" t="str">
        <f t="shared" si="8"/>
        <v>0</v>
      </c>
      <c r="U16" s="72">
        <v>24.07</v>
      </c>
      <c r="V16" s="73" t="str">
        <f t="shared" si="9"/>
        <v>/</v>
      </c>
      <c r="W16" s="74">
        <f t="shared" si="10"/>
        <v>349</v>
      </c>
      <c r="X16" s="72"/>
      <c r="Y16" s="73" t="str">
        <f t="shared" si="11"/>
        <v/>
      </c>
      <c r="Z16" s="74">
        <v>0</v>
      </c>
    </row>
    <row r="17" spans="1:27" ht="12.75">
      <c r="A17" s="9"/>
      <c r="B17" s="5"/>
      <c r="C17" s="9"/>
      <c r="D17" s="38"/>
      <c r="E17" s="5"/>
      <c r="F17" s="5"/>
      <c r="G17" s="5"/>
      <c r="H17" s="5"/>
      <c r="I17" s="12"/>
      <c r="J17" s="12"/>
      <c r="K17" s="16"/>
      <c r="L17" s="5"/>
      <c r="M17" s="12"/>
      <c r="N17" s="18"/>
      <c r="O17" s="5"/>
      <c r="P17" s="12"/>
      <c r="Q17" s="18"/>
      <c r="R17" s="5"/>
      <c r="S17" s="12"/>
      <c r="T17" s="18"/>
      <c r="U17" s="12"/>
      <c r="V17" s="12"/>
      <c r="W17" s="16"/>
      <c r="X17" s="12"/>
      <c r="Y17" s="12"/>
      <c r="Z17" s="16"/>
      <c r="AA17" s="3"/>
    </row>
    <row r="18" spans="1:27" ht="12.75">
      <c r="A18" s="9"/>
      <c r="B18" s="4" t="s">
        <v>31</v>
      </c>
      <c r="C18" s="9"/>
      <c r="D18" s="38"/>
      <c r="E18" s="5"/>
      <c r="F18" s="5"/>
      <c r="G18" s="5"/>
      <c r="H18" s="5"/>
      <c r="I18" s="12"/>
      <c r="J18" s="12"/>
      <c r="K18" s="16"/>
      <c r="L18" s="5"/>
      <c r="M18" s="12"/>
      <c r="N18" s="18"/>
      <c r="O18" s="5"/>
      <c r="P18" s="12"/>
      <c r="Q18" s="18"/>
      <c r="R18" s="5"/>
      <c r="S18" s="12"/>
      <c r="T18" s="18"/>
      <c r="U18" s="12"/>
      <c r="V18" s="12"/>
      <c r="W18" s="16"/>
      <c r="X18" s="12"/>
      <c r="Y18" s="12"/>
      <c r="Z18" s="16"/>
      <c r="AA18" s="3"/>
    </row>
    <row r="19" spans="1:27" ht="12.75">
      <c r="A19" s="44">
        <v>1</v>
      </c>
      <c r="B19" s="47" t="s">
        <v>24</v>
      </c>
      <c r="C19" s="80">
        <f>F6+F7+F10</f>
        <v>6119</v>
      </c>
      <c r="D19" s="42" t="s">
        <v>9</v>
      </c>
      <c r="E19" s="5"/>
      <c r="F19" s="37"/>
      <c r="G19" s="5"/>
      <c r="H19" s="5"/>
      <c r="I19" s="12"/>
      <c r="J19" s="12"/>
      <c r="K19" s="16"/>
      <c r="L19" s="5"/>
      <c r="M19" s="12"/>
      <c r="N19" s="18"/>
      <c r="O19" s="5"/>
      <c r="P19" s="12"/>
      <c r="Q19" s="18"/>
      <c r="R19" s="5"/>
      <c r="S19" s="12"/>
      <c r="T19" s="18"/>
      <c r="U19" s="12"/>
      <c r="V19" s="12"/>
      <c r="W19" s="16"/>
      <c r="X19" s="12"/>
      <c r="Y19" s="12"/>
      <c r="Z19" s="16"/>
      <c r="AA19" s="3"/>
    </row>
    <row r="20" spans="1:27" ht="12.75">
      <c r="A20" s="81">
        <v>2</v>
      </c>
      <c r="B20" s="47" t="s">
        <v>28</v>
      </c>
      <c r="C20" s="80">
        <f>F8+F13+F14</f>
        <v>4634</v>
      </c>
      <c r="D20" s="38"/>
      <c r="E20" s="5"/>
      <c r="F20" s="37"/>
      <c r="G20" s="5"/>
      <c r="H20" s="5"/>
      <c r="I20" s="12"/>
      <c r="J20" s="12"/>
      <c r="K20" s="16"/>
      <c r="L20" s="5"/>
      <c r="M20" s="12"/>
      <c r="N20" s="18"/>
      <c r="O20" s="5"/>
      <c r="P20" s="12"/>
      <c r="Q20" s="18"/>
      <c r="R20" s="5"/>
      <c r="S20" s="12"/>
      <c r="T20" s="18"/>
      <c r="U20" s="12"/>
      <c r="V20" s="12"/>
      <c r="W20" s="16"/>
      <c r="X20" s="12"/>
      <c r="Y20" s="12"/>
      <c r="Z20" s="16"/>
      <c r="AA20" s="3"/>
    </row>
    <row r="21" spans="1:27" ht="12.75">
      <c r="A21" s="81">
        <v>3</v>
      </c>
      <c r="B21" s="47" t="s">
        <v>21</v>
      </c>
      <c r="C21" s="80">
        <f>F9</f>
        <v>2054</v>
      </c>
      <c r="D21" s="38"/>
      <c r="E21" s="5"/>
      <c r="F21" s="5"/>
      <c r="G21" s="5"/>
      <c r="H21" s="5"/>
      <c r="I21" s="12"/>
      <c r="J21" s="12"/>
      <c r="K21" s="16"/>
      <c r="L21" s="5"/>
      <c r="M21" s="12"/>
      <c r="N21" s="18"/>
      <c r="O21" s="5"/>
      <c r="P21" s="12"/>
      <c r="Q21" s="18"/>
      <c r="R21" s="5"/>
      <c r="S21" s="12"/>
      <c r="T21" s="18"/>
      <c r="U21" s="12"/>
      <c r="V21" s="12"/>
      <c r="W21" s="16"/>
      <c r="X21" s="12"/>
      <c r="Y21" s="12"/>
      <c r="Z21" s="16"/>
      <c r="AA21" s="3"/>
    </row>
    <row r="22" spans="1:27" ht="12.75">
      <c r="A22" s="9"/>
      <c r="B22" s="5"/>
      <c r="C22" s="9"/>
      <c r="D22" s="38"/>
      <c r="E22" s="5"/>
      <c r="F22" s="5"/>
      <c r="G22" s="5"/>
      <c r="H22" s="5"/>
      <c r="I22" s="12"/>
      <c r="J22" s="12"/>
      <c r="K22" s="16"/>
      <c r="L22" s="5"/>
      <c r="M22" s="12"/>
      <c r="N22" s="18"/>
      <c r="O22" s="5"/>
      <c r="P22" s="12"/>
      <c r="Q22" s="18"/>
      <c r="R22" s="5"/>
      <c r="S22" s="12"/>
      <c r="T22" s="18"/>
      <c r="U22" s="12"/>
      <c r="V22" s="12"/>
      <c r="W22" s="16"/>
      <c r="X22" s="12"/>
      <c r="Y22" s="12"/>
      <c r="Z22" s="16"/>
      <c r="AA22" s="3"/>
    </row>
  </sheetData>
  <mergeCells count="1">
    <mergeCell ref="R3:Z3"/>
  </mergeCells>
  <printOptions/>
  <pageMargins left="0.5905511811023623" right="0.5905511811023623" top="0.984251968503937" bottom="0.984251968503937" header="0.5118110236220472" footer="0.5118110236220472"/>
  <pageSetup fitToHeight="9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2023-09-09T09:39:55Z</cp:lastPrinted>
  <dcterms:created xsi:type="dcterms:W3CDTF">2003-03-19T10:39:44Z</dcterms:created>
  <dcterms:modified xsi:type="dcterms:W3CDTF">2023-09-10T08:17:50Z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