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65476" yWindow="65476" windowWidth="15480" windowHeight="11640" activeTab="0"/>
  </bookViews>
  <sheets>
    <sheet name="Senioren LA" sheetId="8" r:id="rId1"/>
  </sheets>
  <definedNames/>
  <calcPr calcId="191028"/>
  <extLst/>
</workbook>
</file>

<file path=xl/sharedStrings.xml><?xml version="1.0" encoding="utf-8"?>
<sst xmlns="http://schemas.openxmlformats.org/spreadsheetml/2006/main" count="53" uniqueCount="31">
  <si>
    <t>Alter</t>
  </si>
  <si>
    <t>Name</t>
  </si>
  <si>
    <t>Vorname</t>
  </si>
  <si>
    <t>Verein</t>
  </si>
  <si>
    <t>Rang</t>
  </si>
  <si>
    <t>Pkt.</t>
  </si>
  <si>
    <t>/</t>
  </si>
  <si>
    <t>Jg.</t>
  </si>
  <si>
    <t>Total</t>
  </si>
  <si>
    <t>Ausz.</t>
  </si>
  <si>
    <t xml:space="preserve"> </t>
  </si>
  <si>
    <t>Weit</t>
  </si>
  <si>
    <t>Kugel</t>
  </si>
  <si>
    <t>Hoch</t>
  </si>
  <si>
    <t>Schleuderball = SB</t>
  </si>
  <si>
    <t>SB</t>
  </si>
  <si>
    <t>80m</t>
  </si>
  <si>
    <t xml:space="preserve">    </t>
  </si>
  <si>
    <t>Wurf</t>
  </si>
  <si>
    <t>oder</t>
  </si>
  <si>
    <t>Senioren Leichtathletik</t>
  </si>
  <si>
    <t>TV Uetendorf</t>
  </si>
  <si>
    <t>Christinat</t>
  </si>
  <si>
    <t>Pascal</t>
  </si>
  <si>
    <t>Wanderpreis</t>
  </si>
  <si>
    <t>M</t>
  </si>
  <si>
    <t>Beyeler</t>
  </si>
  <si>
    <t>Erich</t>
  </si>
  <si>
    <t>Durtschi</t>
  </si>
  <si>
    <t>Urs</t>
  </si>
  <si>
    <t>Westamtturntag Amsoldingen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</si>
</sst>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2" fontId="0" fillId="0" borderId="0" xfId="0" applyNumberFormat="1"/>
    <xf numFmtId="2" fontId="0" fillId="0" borderId="0" xfId="0" applyNumberFormat="1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2" borderId="0" xfId="0" applyFont="1" applyFill="1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Protection="1">
      <protection/>
    </xf>
    <xf numFmtId="1" fontId="0" fillId="0" borderId="0" xfId="0" applyNumberFormat="1" applyProtection="1">
      <protection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right"/>
      <protection/>
    </xf>
    <xf numFmtId="1" fontId="3" fillId="2" borderId="0" xfId="0" applyNumberFormat="1" applyFont="1" applyFill="1" applyAlignment="1" applyProtection="1">
      <alignment horizontal="center"/>
      <protection/>
    </xf>
    <xf numFmtId="1" fontId="3" fillId="2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 applyProtection="1">
      <alignment horizontal="center"/>
      <protection/>
    </xf>
    <xf numFmtId="1" fontId="1" fillId="0" borderId="1" xfId="0" applyNumberFormat="1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left"/>
      <protection/>
    </xf>
    <xf numFmtId="1" fontId="1" fillId="0" borderId="2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164" fontId="0" fillId="0" borderId="0" xfId="0" applyNumberFormat="1" applyFont="1" applyProtection="1"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Protection="1" quotePrefix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0" fontId="7" fillId="0" borderId="0" xfId="0" applyFont="1"/>
    <xf numFmtId="0" fontId="1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right"/>
      <protection/>
    </xf>
    <xf numFmtId="49" fontId="1" fillId="0" borderId="5" xfId="0" applyNumberFormat="1" applyFont="1" applyBorder="1" applyAlignment="1" applyProtection="1" quotePrefix="1">
      <alignment horizontal="center"/>
      <protection/>
    </xf>
    <xf numFmtId="0" fontId="1" fillId="0" borderId="6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 quotePrefix="1">
      <alignment horizontal="center"/>
      <protection/>
    </xf>
    <xf numFmtId="1" fontId="1" fillId="0" borderId="6" xfId="0" applyNumberFormat="1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/>
    <xf numFmtId="1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Protection="1">
      <protection locked="0"/>
    </xf>
    <xf numFmtId="0" fontId="0" fillId="0" borderId="0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7" fillId="0" borderId="7" xfId="0" applyFont="1" applyBorder="1"/>
    <xf numFmtId="2" fontId="0" fillId="0" borderId="2" xfId="0" applyNumberFormat="1" applyFont="1" applyFill="1" applyBorder="1" applyAlignment="1" applyProtection="1">
      <alignment horizontal="right"/>
      <protection/>
    </xf>
    <xf numFmtId="1" fontId="0" fillId="0" borderId="1" xfId="0" applyNumberFormat="1" applyFont="1" applyFill="1" applyBorder="1" applyAlignment="1" applyProtection="1">
      <alignment horizontal="left"/>
      <protection/>
    </xf>
    <xf numFmtId="2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2" xfId="0" applyNumberFormat="1" applyFont="1" applyFill="1" applyBorder="1" applyProtection="1">
      <protection locked="0"/>
    </xf>
    <xf numFmtId="0" fontId="0" fillId="0" borderId="7" xfId="0" applyNumberFormat="1" applyFont="1" applyBorder="1" applyAlignment="1" applyProtection="1">
      <alignment horizontal="center"/>
      <protection/>
    </xf>
    <xf numFmtId="1" fontId="0" fillId="0" borderId="8" xfId="0" applyNumberFormat="1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left"/>
      <protection locked="0"/>
    </xf>
    <xf numFmtId="1" fontId="1" fillId="0" borderId="7" xfId="0" applyNumberFormat="1" applyFont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right"/>
      <protection/>
    </xf>
    <xf numFmtId="2" fontId="0" fillId="0" borderId="9" xfId="0" applyNumberFormat="1" applyFont="1" applyFill="1" applyBorder="1" applyAlignment="1" applyProtection="1">
      <alignment horizontal="right"/>
      <protection locked="0"/>
    </xf>
    <xf numFmtId="2" fontId="0" fillId="0" borderId="9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7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7.421875" style="11" customWidth="1"/>
    <col min="2" max="2" width="12.7109375" style="8" customWidth="1"/>
    <col min="3" max="3" width="12.00390625" style="11" bestFit="1" customWidth="1"/>
    <col min="4" max="4" width="5.7109375" style="8" customWidth="1"/>
    <col min="5" max="5" width="15.28125" style="8" customWidth="1"/>
    <col min="6" max="6" width="10.7109375" style="8" customWidth="1"/>
    <col min="7" max="7" width="7.00390625" style="8" bestFit="1" customWidth="1"/>
    <col min="8" max="8" width="2.28125" style="8" customWidth="1"/>
    <col min="9" max="9" width="6.57421875" style="17" customWidth="1"/>
    <col min="10" max="10" width="2.140625" style="17" customWidth="1"/>
    <col min="11" max="11" width="6.28125" style="20" customWidth="1"/>
    <col min="12" max="12" width="6.57421875" style="17" customWidth="1"/>
    <col min="13" max="13" width="2.140625" style="17" customWidth="1"/>
    <col min="14" max="14" width="5.00390625" style="24" customWidth="1"/>
    <col min="15" max="15" width="6.7109375" style="8" customWidth="1"/>
    <col min="16" max="16" width="2.140625" style="17" customWidth="1"/>
    <col min="17" max="17" width="5.00390625" style="26" customWidth="1"/>
    <col min="18" max="18" width="6.8515625" style="26" bestFit="1" customWidth="1"/>
    <col min="19" max="19" width="2.140625" style="26" customWidth="1"/>
    <col min="20" max="20" width="5.00390625" style="26" customWidth="1"/>
    <col min="21" max="21" width="6.8515625" style="8" customWidth="1"/>
    <col min="22" max="22" width="2.140625" style="17" customWidth="1"/>
    <col min="23" max="23" width="5.00390625" style="26" customWidth="1"/>
    <col min="24" max="24" width="6.57421875" style="17" customWidth="1"/>
    <col min="25" max="25" width="2.140625" style="17" customWidth="1"/>
    <col min="26" max="26" width="5.00390625" style="24" customWidth="1"/>
    <col min="27" max="27" width="7.140625" style="8" customWidth="1"/>
    <col min="28" max="28" width="2.140625" style="17" customWidth="1"/>
    <col min="29" max="29" width="5.00390625" style="26" customWidth="1"/>
    <col min="30" max="30" width="12.00390625" style="15" customWidth="1"/>
    <col min="31" max="31" width="8.7109375" style="12" customWidth="1"/>
    <col min="32" max="32" width="6.28125" style="2" customWidth="1"/>
    <col min="33" max="33" width="10.421875" style="2" customWidth="1"/>
    <col min="34" max="34" width="8.28125" style="0" customWidth="1"/>
    <col min="35" max="256" width="11.421875" style="0" customWidth="1"/>
  </cols>
  <sheetData>
    <row r="1" spans="1:34" s="33" customFormat="1" ht="20.25">
      <c r="A1" s="27" t="s">
        <v>20</v>
      </c>
      <c r="B1" s="28"/>
      <c r="C1" s="27"/>
      <c r="D1" s="28"/>
      <c r="E1" s="28"/>
      <c r="F1" s="28"/>
      <c r="G1" s="28"/>
      <c r="H1" s="28"/>
      <c r="I1" s="27" t="s">
        <v>30</v>
      </c>
      <c r="J1" s="13"/>
      <c r="K1" s="18"/>
      <c r="L1" s="29"/>
      <c r="M1" s="29"/>
      <c r="N1" s="30"/>
      <c r="O1" s="28"/>
      <c r="P1" s="29"/>
      <c r="Q1" s="31"/>
      <c r="R1" s="31"/>
      <c r="S1" s="31"/>
      <c r="T1" s="31"/>
      <c r="U1" s="28"/>
      <c r="V1" s="29"/>
      <c r="W1" s="31"/>
      <c r="X1" s="29"/>
      <c r="Y1" s="29"/>
      <c r="Z1" s="30"/>
      <c r="AA1" s="28"/>
      <c r="AB1" s="29"/>
      <c r="AC1" s="31"/>
      <c r="AD1" s="38"/>
      <c r="AE1" s="47"/>
      <c r="AF1" s="32"/>
      <c r="AG1" s="32"/>
      <c r="AH1" s="32"/>
    </row>
    <row r="2" spans="1:33" ht="12.75">
      <c r="A2" s="9"/>
      <c r="B2" s="5"/>
      <c r="C2" s="9"/>
      <c r="D2" s="5"/>
      <c r="E2" s="5"/>
      <c r="F2" s="5"/>
      <c r="G2" s="5"/>
      <c r="H2" s="5"/>
      <c r="I2" s="14"/>
      <c r="J2" s="14"/>
      <c r="K2" s="14"/>
      <c r="L2" s="14"/>
      <c r="M2" s="14"/>
      <c r="N2" s="21"/>
      <c r="O2" s="7"/>
      <c r="P2" s="14"/>
      <c r="Q2" s="22"/>
      <c r="R2" s="22"/>
      <c r="S2" s="22"/>
      <c r="T2" s="22"/>
      <c r="U2" s="6"/>
      <c r="V2" s="14"/>
      <c r="W2" s="22"/>
      <c r="X2" s="14"/>
      <c r="Y2" s="14"/>
      <c r="Z2" s="21"/>
      <c r="AA2" s="7"/>
      <c r="AB2" s="14"/>
      <c r="AC2" s="22"/>
      <c r="AF2"/>
      <c r="AG2"/>
    </row>
    <row r="3" spans="1:33" ht="12.75">
      <c r="A3" s="9" t="s">
        <v>14</v>
      </c>
      <c r="B3" s="5"/>
      <c r="C3" s="9"/>
      <c r="D3" s="5"/>
      <c r="E3" s="5"/>
      <c r="F3" s="5"/>
      <c r="G3" s="5"/>
      <c r="H3" s="5"/>
      <c r="I3" s="14"/>
      <c r="J3" s="14"/>
      <c r="K3" s="14"/>
      <c r="L3" s="14"/>
      <c r="M3" s="14"/>
      <c r="N3" s="21"/>
      <c r="O3" s="7"/>
      <c r="P3" s="14"/>
      <c r="Q3" s="22"/>
      <c r="R3" s="22"/>
      <c r="S3" s="22"/>
      <c r="T3" s="22"/>
      <c r="U3" s="6"/>
      <c r="V3" s="14"/>
      <c r="W3" s="22"/>
      <c r="X3" s="14"/>
      <c r="Y3" s="14"/>
      <c r="Z3" s="21"/>
      <c r="AA3" s="7"/>
      <c r="AB3" s="14"/>
      <c r="AC3" s="22"/>
      <c r="AF3"/>
      <c r="AG3"/>
    </row>
    <row r="4" spans="1:33" ht="12.75">
      <c r="A4" s="9"/>
      <c r="B4" s="5"/>
      <c r="C4" s="9"/>
      <c r="D4" s="5"/>
      <c r="E4" s="5"/>
      <c r="F4" s="5"/>
      <c r="G4" s="5"/>
      <c r="H4" s="5"/>
      <c r="I4" s="14"/>
      <c r="J4" s="14"/>
      <c r="K4" s="14"/>
      <c r="L4" s="34"/>
      <c r="M4" s="34"/>
      <c r="N4" s="34"/>
      <c r="O4" s="94" t="s">
        <v>10</v>
      </c>
      <c r="P4" s="94"/>
      <c r="Q4" s="94"/>
      <c r="R4" s="94"/>
      <c r="S4" s="94"/>
      <c r="T4" s="94"/>
      <c r="U4" s="34"/>
      <c r="V4" s="34"/>
      <c r="W4" s="34"/>
      <c r="X4" s="91" t="s">
        <v>19</v>
      </c>
      <c r="Y4" s="92"/>
      <c r="Z4" s="92"/>
      <c r="AA4" s="92"/>
      <c r="AB4" s="92"/>
      <c r="AC4" s="93"/>
      <c r="AF4"/>
      <c r="AG4"/>
    </row>
    <row r="5" spans="1:29" s="1" customFormat="1" ht="12.75">
      <c r="A5" s="54" t="s">
        <v>4</v>
      </c>
      <c r="B5" s="55" t="s">
        <v>1</v>
      </c>
      <c r="C5" s="54" t="s">
        <v>2</v>
      </c>
      <c r="D5" s="54" t="s">
        <v>7</v>
      </c>
      <c r="E5" s="55" t="s">
        <v>3</v>
      </c>
      <c r="F5" s="56" t="s">
        <v>8</v>
      </c>
      <c r="G5" s="57" t="s">
        <v>9</v>
      </c>
      <c r="H5" s="4"/>
      <c r="I5" s="58" t="s">
        <v>0</v>
      </c>
      <c r="J5" s="59" t="s">
        <v>6</v>
      </c>
      <c r="K5" s="60" t="s">
        <v>5</v>
      </c>
      <c r="L5" s="61" t="s">
        <v>16</v>
      </c>
      <c r="M5" s="62" t="s">
        <v>6</v>
      </c>
      <c r="N5" s="63" t="s">
        <v>5</v>
      </c>
      <c r="O5" s="64" t="s">
        <v>11</v>
      </c>
      <c r="P5" s="62" t="s">
        <v>6</v>
      </c>
      <c r="Q5" s="63" t="s">
        <v>5</v>
      </c>
      <c r="R5" s="65" t="s">
        <v>13</v>
      </c>
      <c r="S5" s="62" t="s">
        <v>6</v>
      </c>
      <c r="T5" s="63" t="s">
        <v>5</v>
      </c>
      <c r="U5" s="64" t="s">
        <v>12</v>
      </c>
      <c r="V5" s="62" t="s">
        <v>6</v>
      </c>
      <c r="W5" s="63" t="s">
        <v>5</v>
      </c>
      <c r="X5" s="61" t="s">
        <v>18</v>
      </c>
      <c r="Y5" s="62" t="s">
        <v>6</v>
      </c>
      <c r="Z5" s="63" t="s">
        <v>5</v>
      </c>
      <c r="AA5" s="64" t="s">
        <v>15</v>
      </c>
      <c r="AB5" s="62" t="s">
        <v>6</v>
      </c>
      <c r="AC5" s="63" t="s">
        <v>5</v>
      </c>
    </row>
    <row r="6" spans="1:29" s="1" customFormat="1" ht="12.75">
      <c r="A6" s="70"/>
      <c r="B6" s="71"/>
      <c r="C6" s="72"/>
      <c r="D6" s="72"/>
      <c r="E6" s="71"/>
      <c r="F6" s="73"/>
      <c r="G6" s="74"/>
      <c r="H6" s="51"/>
      <c r="I6" s="40" t="s">
        <v>17</v>
      </c>
      <c r="J6" s="41" t="s">
        <v>10</v>
      </c>
      <c r="K6" s="42" t="s">
        <v>10</v>
      </c>
      <c r="L6" s="36"/>
      <c r="M6" s="37"/>
      <c r="N6" s="35"/>
      <c r="O6" s="39"/>
      <c r="P6" s="37"/>
      <c r="Q6" s="35"/>
      <c r="R6" s="43"/>
      <c r="S6" s="37"/>
      <c r="T6" s="35"/>
      <c r="U6" s="39"/>
      <c r="V6" s="37"/>
      <c r="W6" s="35"/>
      <c r="X6" s="36"/>
      <c r="Y6" s="37"/>
      <c r="Z6" s="35"/>
      <c r="AA6" s="39"/>
      <c r="AB6" s="37"/>
      <c r="AC6" s="35"/>
    </row>
    <row r="7" spans="1:33" ht="13.5">
      <c r="A7" s="50">
        <v>1</v>
      </c>
      <c r="B7" s="66" t="s">
        <v>26</v>
      </c>
      <c r="C7" s="66" t="s">
        <v>27</v>
      </c>
      <c r="D7" s="66">
        <v>1981</v>
      </c>
      <c r="E7" s="66" t="s">
        <v>21</v>
      </c>
      <c r="F7" s="67">
        <f ca="1">IF(B7="","",K7+N7+Q7+T7+W7+Z7+AC7)</f>
        <v>3775</v>
      </c>
      <c r="G7" s="75" t="s">
        <v>25</v>
      </c>
      <c r="H7" s="68"/>
      <c r="I7" s="40">
        <f ca="1">IF(D7="","",YEAR(TODAY())-D7)</f>
        <v>42</v>
      </c>
      <c r="J7" s="69" t="str">
        <f ca="1">IF(I7="","","/")</f>
        <v>/</v>
      </c>
      <c r="K7" s="42">
        <f ca="1">IF(I7="","0",I7*20)</f>
        <v>840</v>
      </c>
      <c r="L7" s="77">
        <v>10.81</v>
      </c>
      <c r="M7" s="69" t="str">
        <f>IF(L7="","","/")</f>
        <v>/</v>
      </c>
      <c r="N7" s="78">
        <f>IF(L7="","0",INT(3.80423*((1820-(L7*100))/100)^2.5))</f>
        <v>564</v>
      </c>
      <c r="O7" s="79">
        <v>5.42</v>
      </c>
      <c r="P7" s="69" t="str">
        <f>IF(O7="","","/")</f>
        <v>/</v>
      </c>
      <c r="Q7" s="78">
        <f>IF(O7="","0",INT(136.08157*((100*O7-130)/100)^1.1))</f>
        <v>645</v>
      </c>
      <c r="R7" s="79">
        <v>1.6</v>
      </c>
      <c r="S7" s="69" t="str">
        <f>IF(R7="","","/")</f>
        <v>/</v>
      </c>
      <c r="T7" s="78">
        <f>IF(R7="","0",INT(732.15375*((100*R7-75)/100)^1))</f>
        <v>622</v>
      </c>
      <c r="U7" s="80">
        <v>11.17</v>
      </c>
      <c r="V7" s="69" t="str">
        <f>IF(U7="","","/")</f>
        <v>/</v>
      </c>
      <c r="W7" s="78">
        <f>IF(U7="","0",INT(82.491673*((100*U7-178)/100)^0.9))</f>
        <v>619</v>
      </c>
      <c r="X7" s="77">
        <v>42.19</v>
      </c>
      <c r="Y7" s="69" t="str">
        <f>IF(X7="","","/")</f>
        <v>/</v>
      </c>
      <c r="Z7" s="78">
        <v>485</v>
      </c>
      <c r="AA7" s="79"/>
      <c r="AB7" s="69" t="str">
        <f>IF(AA7="","","/")</f>
        <v/>
      </c>
      <c r="AC7" s="78" t="str">
        <f>IF(AA7="","0",INT(23.247477*((100*(AA7*0.894)-602)/100)^0.9))</f>
        <v>0</v>
      </c>
      <c r="AF7"/>
      <c r="AG7"/>
    </row>
    <row r="8" spans="1:33" ht="13.5">
      <c r="A8" s="50">
        <v>2</v>
      </c>
      <c r="B8" s="66" t="s">
        <v>22</v>
      </c>
      <c r="C8" s="66" t="s">
        <v>23</v>
      </c>
      <c r="D8" s="66">
        <v>1980</v>
      </c>
      <c r="E8" s="66" t="s">
        <v>21</v>
      </c>
      <c r="F8" s="67">
        <f ca="1">IF(B8="","",K8+N8+Q8+T8+W8+Z8+AC8)</f>
        <v>3537</v>
      </c>
      <c r="G8" s="75" t="s">
        <v>25</v>
      </c>
      <c r="H8" s="68"/>
      <c r="I8" s="40">
        <f ca="1">IF(D8="","",YEAR(TODAY())-D8)</f>
        <v>43</v>
      </c>
      <c r="J8" s="69" t="str">
        <f ca="1">IF(I8="","","/")</f>
        <v>/</v>
      </c>
      <c r="K8" s="42">
        <f ca="1">IF(I8="","0",I8*20)</f>
        <v>860</v>
      </c>
      <c r="L8" s="77">
        <v>10.84</v>
      </c>
      <c r="M8" s="69" t="str">
        <f>IF(L8="","","/")</f>
        <v>/</v>
      </c>
      <c r="N8" s="78">
        <f>IF(L8="","0",INT(3.80423*((1820-(L8*100))/100)^2.5))</f>
        <v>559</v>
      </c>
      <c r="O8" s="79">
        <v>4.93</v>
      </c>
      <c r="P8" s="69" t="str">
        <f>IF(O8="","","/")</f>
        <v>/</v>
      </c>
      <c r="Q8" s="78">
        <f>IF(O8="","0",INT(136.08157*((100*O8-130)/100)^1.1))</f>
        <v>561</v>
      </c>
      <c r="R8" s="79">
        <v>1.6</v>
      </c>
      <c r="S8" s="69" t="str">
        <f>IF(R8="","","/")</f>
        <v>/</v>
      </c>
      <c r="T8" s="78">
        <f>IF(R8="","0",INT(732.15375*((100*R8-75)/100)^1))</f>
        <v>622</v>
      </c>
      <c r="U8" s="80">
        <v>8.48</v>
      </c>
      <c r="V8" s="69" t="str">
        <f>IF(U8="","","/")</f>
        <v>/</v>
      </c>
      <c r="W8" s="78">
        <f>IF(U8="","0",INT(82.491673*((100*U8-178)/100)^0.9))</f>
        <v>456</v>
      </c>
      <c r="X8" s="77">
        <v>41.72</v>
      </c>
      <c r="Y8" s="69" t="str">
        <f>IF(X8="","","/")</f>
        <v>/</v>
      </c>
      <c r="Z8" s="78">
        <v>479</v>
      </c>
      <c r="AA8" s="79"/>
      <c r="AB8" s="69" t="str">
        <f>IF(AA8="","","/")</f>
        <v/>
      </c>
      <c r="AC8" s="78" t="str">
        <f>IF(AA8="","0",INT(23.247477*((100*(AA8*0.894)-602)/100)^0.9))</f>
        <v>0</v>
      </c>
      <c r="AF8"/>
      <c r="AG8"/>
    </row>
    <row r="9" spans="1:33" ht="13.5">
      <c r="A9" s="85">
        <v>3</v>
      </c>
      <c r="B9" s="76" t="s">
        <v>28</v>
      </c>
      <c r="C9" s="76" t="s">
        <v>29</v>
      </c>
      <c r="D9" s="76">
        <v>1977</v>
      </c>
      <c r="E9" s="76" t="s">
        <v>21</v>
      </c>
      <c r="F9" s="86">
        <f ca="1">IF(B9="","",K9+N9+Q9+T9+W9+Z9+AC9)</f>
        <v>3277</v>
      </c>
      <c r="G9" s="87" t="s">
        <v>25</v>
      </c>
      <c r="H9" s="68"/>
      <c r="I9" s="84">
        <f ca="1">IF(D9="","",YEAR(TODAY())-D9)</f>
        <v>46</v>
      </c>
      <c r="J9" s="81" t="str">
        <f ca="1">IF(I9="","","/")</f>
        <v>/</v>
      </c>
      <c r="K9" s="83">
        <f ca="1">IF(I9="","0",I9*20)</f>
        <v>920</v>
      </c>
      <c r="L9" s="88">
        <v>12.2</v>
      </c>
      <c r="M9" s="81" t="str">
        <f>IF(L9="","","/")</f>
        <v>/</v>
      </c>
      <c r="N9" s="82">
        <f>IF(L9="","0",INT(3.80423*((1820-(L9*100))/100)^2.5))</f>
        <v>335</v>
      </c>
      <c r="O9" s="89">
        <v>4.44</v>
      </c>
      <c r="P9" s="81" t="str">
        <f>IF(O9="","","/")</f>
        <v>/</v>
      </c>
      <c r="Q9" s="82">
        <f>IF(O9="","0",INT(136.08157*((100*O9-130)/100)^1.1))</f>
        <v>479</v>
      </c>
      <c r="R9" s="89">
        <v>1.35</v>
      </c>
      <c r="S9" s="81" t="str">
        <f>IF(R9="","","/")</f>
        <v>/</v>
      </c>
      <c r="T9" s="82">
        <f>IF(R9="","0",INT(732.15375*((100*R9-75)/100)^1))</f>
        <v>439</v>
      </c>
      <c r="U9" s="90">
        <v>11.11</v>
      </c>
      <c r="V9" s="81" t="str">
        <f>IF(U9="","","/")</f>
        <v>/</v>
      </c>
      <c r="W9" s="82">
        <f>IF(U9="","0",INT(82.491673*((100*U9-178)/100)^0.9))</f>
        <v>615</v>
      </c>
      <c r="X9" s="88"/>
      <c r="Y9" s="81" t="str">
        <f>IF(X9="","","/")</f>
        <v/>
      </c>
      <c r="Z9" s="82"/>
      <c r="AA9" s="89">
        <v>39.75</v>
      </c>
      <c r="AB9" s="81" t="str">
        <f>IF(AA9="","","/")</f>
        <v>/</v>
      </c>
      <c r="AC9" s="82">
        <f>IF(AA9="","0",INT(23.247477*((100*(AA9*0.894)-602)/100)^0.9))</f>
        <v>489</v>
      </c>
      <c r="AF9"/>
      <c r="AG9"/>
    </row>
    <row r="10" spans="1:33" ht="13.5">
      <c r="A10" s="9"/>
      <c r="B10" s="53"/>
      <c r="C10" s="53"/>
      <c r="D10" s="53"/>
      <c r="E10" s="53"/>
      <c r="F10" s="5"/>
      <c r="G10" s="5"/>
      <c r="H10" s="5"/>
      <c r="I10" s="16"/>
      <c r="J10" s="16"/>
      <c r="K10" s="19"/>
      <c r="L10" s="16"/>
      <c r="M10" s="16"/>
      <c r="N10" s="23"/>
      <c r="O10" s="5"/>
      <c r="P10" s="16"/>
      <c r="Q10" s="25"/>
      <c r="R10" s="25"/>
      <c r="S10" s="25"/>
      <c r="T10" s="25"/>
      <c r="U10" s="5"/>
      <c r="V10" s="16"/>
      <c r="W10" s="25"/>
      <c r="X10" s="16"/>
      <c r="Y10" s="16"/>
      <c r="Z10" s="23"/>
      <c r="AA10" s="5"/>
      <c r="AB10" s="16"/>
      <c r="AC10" s="25"/>
      <c r="AF10" s="3"/>
      <c r="AG10" s="3"/>
    </row>
    <row r="11" spans="1:33" ht="13.5">
      <c r="A11" s="9"/>
      <c r="B11" s="53"/>
      <c r="C11" s="53"/>
      <c r="D11" s="53"/>
      <c r="E11" s="53"/>
      <c r="F11" s="5"/>
      <c r="G11" s="5"/>
      <c r="H11" s="5"/>
      <c r="I11" s="16"/>
      <c r="J11" s="16"/>
      <c r="K11" s="19"/>
      <c r="L11" s="16"/>
      <c r="M11" s="16"/>
      <c r="N11" s="23"/>
      <c r="O11" s="5"/>
      <c r="P11" s="16"/>
      <c r="Q11" s="25"/>
      <c r="R11" s="25"/>
      <c r="S11" s="25"/>
      <c r="T11" s="25"/>
      <c r="U11" s="5"/>
      <c r="V11" s="16"/>
      <c r="W11" s="25"/>
      <c r="X11" s="16"/>
      <c r="Y11" s="16"/>
      <c r="Z11" s="23"/>
      <c r="AA11" s="5"/>
      <c r="AB11" s="16"/>
      <c r="AC11" s="25"/>
      <c r="AF11" s="3"/>
      <c r="AG11" s="3"/>
    </row>
    <row r="12" spans="1:33" ht="12.75">
      <c r="A12" s="9"/>
      <c r="B12" s="4" t="s">
        <v>24</v>
      </c>
      <c r="C12" s="9"/>
      <c r="D12" s="5"/>
      <c r="E12" s="5"/>
      <c r="F12" s="5"/>
      <c r="G12" s="5"/>
      <c r="H12" s="5"/>
      <c r="I12" s="16"/>
      <c r="J12" s="16"/>
      <c r="K12" s="19"/>
      <c r="L12" s="16"/>
      <c r="M12" s="16"/>
      <c r="N12" s="23"/>
      <c r="O12" s="5"/>
      <c r="P12" s="16"/>
      <c r="Q12" s="25"/>
      <c r="R12" s="25"/>
      <c r="S12" s="25"/>
      <c r="T12" s="25"/>
      <c r="U12" s="5"/>
      <c r="V12" s="16"/>
      <c r="W12" s="25"/>
      <c r="X12" s="16"/>
      <c r="Y12" s="16"/>
      <c r="Z12" s="23"/>
      <c r="AA12" s="5"/>
      <c r="AB12" s="16"/>
      <c r="AC12" s="25"/>
      <c r="AF12" s="3"/>
      <c r="AG12" s="3"/>
    </row>
    <row r="13" spans="1:33" ht="12.75">
      <c r="A13" s="10">
        <v>1</v>
      </c>
      <c r="B13" s="5" t="s">
        <v>21</v>
      </c>
      <c r="C13" s="52">
        <f ca="1">SUM(F7+F8)</f>
        <v>7312</v>
      </c>
      <c r="D13" s="49" t="s">
        <v>10</v>
      </c>
      <c r="E13" s="5"/>
      <c r="F13" s="44"/>
      <c r="G13" s="4"/>
      <c r="H13" s="5"/>
      <c r="I13" s="16"/>
      <c r="J13" s="16"/>
      <c r="K13" s="19"/>
      <c r="L13" s="16"/>
      <c r="M13" s="16"/>
      <c r="N13" s="23"/>
      <c r="O13" s="5"/>
      <c r="P13" s="16"/>
      <c r="Q13" s="25"/>
      <c r="R13" s="25"/>
      <c r="S13" s="25"/>
      <c r="T13" s="25"/>
      <c r="U13" s="5"/>
      <c r="V13" s="16"/>
      <c r="W13" s="25"/>
      <c r="X13" s="16"/>
      <c r="Y13" s="16"/>
      <c r="Z13" s="23"/>
      <c r="AA13" s="5"/>
      <c r="AB13" s="16"/>
      <c r="AC13" s="25"/>
      <c r="AF13" s="3"/>
      <c r="AG13" s="3"/>
    </row>
    <row r="14" spans="1:33" ht="12.75">
      <c r="A14" s="10" t="s">
        <v>10</v>
      </c>
      <c r="B14" s="5"/>
      <c r="C14" s="48"/>
      <c r="D14" s="5"/>
      <c r="E14" s="46"/>
      <c r="F14" s="44"/>
      <c r="G14" s="5"/>
      <c r="H14" s="5"/>
      <c r="I14" s="16"/>
      <c r="J14" s="16"/>
      <c r="K14" s="19"/>
      <c r="L14" s="16"/>
      <c r="M14" s="16"/>
      <c r="N14" s="23"/>
      <c r="O14" s="5"/>
      <c r="P14" s="16"/>
      <c r="Q14" s="25"/>
      <c r="R14" s="25"/>
      <c r="S14" s="25"/>
      <c r="T14" s="25"/>
      <c r="U14" s="5"/>
      <c r="V14" s="16"/>
      <c r="W14" s="25"/>
      <c r="X14" s="16"/>
      <c r="Y14" s="16"/>
      <c r="Z14" s="23"/>
      <c r="AA14" s="5"/>
      <c r="AB14" s="16"/>
      <c r="AC14" s="25"/>
      <c r="AF14" s="3"/>
      <c r="AG14" s="3"/>
    </row>
    <row r="15" spans="1:33" ht="12.75">
      <c r="A15" s="10" t="s">
        <v>10</v>
      </c>
      <c r="B15" s="5"/>
      <c r="C15" s="48"/>
      <c r="D15" s="5"/>
      <c r="E15" s="5"/>
      <c r="F15" s="44"/>
      <c r="G15" s="5"/>
      <c r="H15" s="5"/>
      <c r="I15" s="16"/>
      <c r="J15" s="16"/>
      <c r="K15" s="19"/>
      <c r="L15" s="16"/>
      <c r="M15" s="16"/>
      <c r="N15" s="23"/>
      <c r="O15" s="5"/>
      <c r="P15" s="16"/>
      <c r="Q15" s="25"/>
      <c r="R15" s="25"/>
      <c r="S15" s="25"/>
      <c r="T15" s="25"/>
      <c r="U15" s="5"/>
      <c r="V15" s="16"/>
      <c r="W15" s="25"/>
      <c r="X15" s="16"/>
      <c r="Y15" s="16"/>
      <c r="Z15" s="23"/>
      <c r="AA15" s="5"/>
      <c r="AB15" s="16"/>
      <c r="AC15" s="25"/>
      <c r="AF15" s="3"/>
      <c r="AG15" s="3"/>
    </row>
    <row r="16" spans="1:33" ht="12.75">
      <c r="A16" s="9"/>
      <c r="B16" s="5"/>
      <c r="C16" s="9"/>
      <c r="D16" s="5"/>
      <c r="E16" s="5"/>
      <c r="F16" s="5"/>
      <c r="G16" s="5"/>
      <c r="H16" s="5"/>
      <c r="I16" s="16"/>
      <c r="J16" s="16"/>
      <c r="K16" s="19"/>
      <c r="L16" s="16"/>
      <c r="M16" s="16"/>
      <c r="N16" s="23"/>
      <c r="O16" s="5"/>
      <c r="P16" s="16"/>
      <c r="Q16" s="25"/>
      <c r="R16" s="25"/>
      <c r="S16" s="25"/>
      <c r="T16" s="25"/>
      <c r="U16" s="5"/>
      <c r="V16" s="16"/>
      <c r="W16" s="25"/>
      <c r="X16" s="16"/>
      <c r="Y16" s="16"/>
      <c r="Z16" s="23"/>
      <c r="AA16" s="5"/>
      <c r="AB16" s="16"/>
      <c r="AC16" s="25"/>
      <c r="AF16" s="3"/>
      <c r="AG16" s="3"/>
    </row>
    <row r="17" spans="1:33" ht="14.25">
      <c r="A17" s="45"/>
      <c r="B17" s="4"/>
      <c r="C17" s="9"/>
      <c r="D17" s="5"/>
      <c r="E17" s="5"/>
      <c r="F17" s="5"/>
      <c r="G17" s="5"/>
      <c r="H17" s="5"/>
      <c r="L17" s="16"/>
      <c r="M17" s="16"/>
      <c r="N17" s="23"/>
      <c r="O17" s="5"/>
      <c r="P17" s="16"/>
      <c r="Q17" s="25"/>
      <c r="R17" s="25"/>
      <c r="S17" s="25"/>
      <c r="T17" s="25"/>
      <c r="U17" s="5"/>
      <c r="V17" s="16"/>
      <c r="W17" s="25"/>
      <c r="X17" s="16"/>
      <c r="Y17" s="16"/>
      <c r="Z17" s="23"/>
      <c r="AA17" s="5"/>
      <c r="AB17" s="16"/>
      <c r="AC17" s="25"/>
      <c r="AF17" s="3"/>
      <c r="AG17" s="3"/>
    </row>
  </sheetData>
  <mergeCells count="2">
    <mergeCell ref="X4:AC4"/>
    <mergeCell ref="O4:T4"/>
  </mergeCells>
  <printOptions/>
  <pageMargins left="0.5905511811023623" right="0.5905511811023623" top="0.984251968503937" bottom="0.984251968503937" header="0.5118110236220472" footer="0.5118110236220472"/>
  <pageSetup fitToHeight="9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X</cp:lastModifiedBy>
  <cp:lastPrinted>2023-09-09T09:04:41Z</cp:lastPrinted>
  <dcterms:created xsi:type="dcterms:W3CDTF">2003-03-19T10:39:44Z</dcterms:created>
  <dcterms:modified xsi:type="dcterms:W3CDTF">2023-09-20T17:13:44Z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