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24226"/>
  <bookViews>
    <workbookView xWindow="65476" yWindow="65476" windowWidth="15480" windowHeight="11640" firstSheet="4" activeTab="9"/>
  </bookViews>
  <sheets>
    <sheet name="M07" sheetId="3" r:id="rId1"/>
    <sheet name="M08" sheetId="5" r:id="rId2"/>
    <sheet name="M09" sheetId="7" r:id="rId3"/>
    <sheet name="M10" sheetId="4" r:id="rId4"/>
    <sheet name="M11" sheetId="8" r:id="rId5"/>
    <sheet name="M12" sheetId="9" r:id="rId6"/>
    <sheet name="M13" sheetId="10" r:id="rId7"/>
    <sheet name="M14" sheetId="11" r:id="rId8"/>
    <sheet name="M15" sheetId="12" r:id="rId9"/>
    <sheet name="M16" sheetId="13" r:id="rId10"/>
  </sheets>
  <definedNames/>
  <calcPr calcId="191028"/>
  <extLst/>
</workbook>
</file>

<file path=xl/sharedStrings.xml><?xml version="1.0" encoding="utf-8"?>
<sst xmlns="http://schemas.openxmlformats.org/spreadsheetml/2006/main" count="590" uniqueCount="210">
  <si>
    <t>Name</t>
  </si>
  <si>
    <t>Vorname</t>
  </si>
  <si>
    <t>Verein</t>
  </si>
  <si>
    <t>Pkt.</t>
  </si>
  <si>
    <t>/</t>
  </si>
  <si>
    <t>Jg.</t>
  </si>
  <si>
    <t>Total</t>
  </si>
  <si>
    <t>Ausz.</t>
  </si>
  <si>
    <t xml:space="preserve"> </t>
  </si>
  <si>
    <t>Weit</t>
  </si>
  <si>
    <t>Kugel</t>
  </si>
  <si>
    <t>Hoch</t>
  </si>
  <si>
    <t>60m</t>
  </si>
  <si>
    <t>Ball</t>
  </si>
  <si>
    <t>80m</t>
  </si>
  <si>
    <t>Mädchen M07</t>
  </si>
  <si>
    <t>Mädchen M08</t>
  </si>
  <si>
    <t>Mädchen M09</t>
  </si>
  <si>
    <t>Mädchen M10</t>
  </si>
  <si>
    <t>Mädchen M11</t>
  </si>
  <si>
    <t>Mädchen M12</t>
  </si>
  <si>
    <t>Mädchen M13</t>
  </si>
  <si>
    <t>Mädchen M14</t>
  </si>
  <si>
    <t>Mädchen M15</t>
  </si>
  <si>
    <t>Turnen Thierachern</t>
  </si>
  <si>
    <t>Anna</t>
  </si>
  <si>
    <t>Bauhofer</t>
  </si>
  <si>
    <t>Melina</t>
  </si>
  <si>
    <t>TV Amsoldingen</t>
  </si>
  <si>
    <t>Hänni</t>
  </si>
  <si>
    <t>Malea</t>
  </si>
  <si>
    <t>Lamberix</t>
  </si>
  <si>
    <t>Maila</t>
  </si>
  <si>
    <t>Salina</t>
  </si>
  <si>
    <t>TV Blumenstein</t>
  </si>
  <si>
    <t>Hofer</t>
  </si>
  <si>
    <t>TV Burgistein</t>
  </si>
  <si>
    <t>Keller</t>
  </si>
  <si>
    <t>Célina</t>
  </si>
  <si>
    <t>TV Wattenwil</t>
  </si>
  <si>
    <t>Aline</t>
  </si>
  <si>
    <t>Alina</t>
  </si>
  <si>
    <t>Meyer</t>
  </si>
  <si>
    <t>Lorena</t>
  </si>
  <si>
    <t>Jaussi</t>
  </si>
  <si>
    <t>Liana</t>
  </si>
  <si>
    <t>Nina</t>
  </si>
  <si>
    <t>Emilia</t>
  </si>
  <si>
    <t>Studer</t>
  </si>
  <si>
    <t>Sommer</t>
  </si>
  <si>
    <t>Dalia</t>
  </si>
  <si>
    <t>Kiana</t>
  </si>
  <si>
    <t>Elin</t>
  </si>
  <si>
    <t>Schmid</t>
  </si>
  <si>
    <t>Julie</t>
  </si>
  <si>
    <t>Salome</t>
  </si>
  <si>
    <t>Leona</t>
  </si>
  <si>
    <t>Kropf</t>
  </si>
  <si>
    <t>Trenkler</t>
  </si>
  <si>
    <t>Saskia</t>
  </si>
  <si>
    <t>Lara</t>
  </si>
  <si>
    <t>Wiedmer</t>
  </si>
  <si>
    <t>Leana</t>
  </si>
  <si>
    <t>Moser</t>
  </si>
  <si>
    <t>Miriam</t>
  </si>
  <si>
    <t>Simon</t>
  </si>
  <si>
    <t>Diana</t>
  </si>
  <si>
    <t>Noemi</t>
  </si>
  <si>
    <t>Christinat</t>
  </si>
  <si>
    <t>Yvonne</t>
  </si>
  <si>
    <t>Jäggi</t>
  </si>
  <si>
    <t>Alisha</t>
  </si>
  <si>
    <t>Melanie</t>
  </si>
  <si>
    <t>Nuria</t>
  </si>
  <si>
    <t>Leonie</t>
  </si>
  <si>
    <t>Maurer</t>
  </si>
  <si>
    <t>Selina</t>
  </si>
  <si>
    <t>Sophia</t>
  </si>
  <si>
    <t>Gerber</t>
  </si>
  <si>
    <t>Giulia</t>
  </si>
  <si>
    <t>DTV Uetendorf</t>
  </si>
  <si>
    <t>Obrist</t>
  </si>
  <si>
    <t>Sarina</t>
  </si>
  <si>
    <t>Nurya</t>
  </si>
  <si>
    <t>Messerli</t>
  </si>
  <si>
    <t>Elena</t>
  </si>
  <si>
    <t>M</t>
  </si>
  <si>
    <t>A</t>
  </si>
  <si>
    <t>Westamtturntag Amsoldingen 2023</t>
  </si>
  <si>
    <t>Bauer</t>
  </si>
  <si>
    <t>Flück</t>
  </si>
  <si>
    <t>Herrmann</t>
  </si>
  <si>
    <t>Elina</t>
  </si>
  <si>
    <t>Hösli</t>
  </si>
  <si>
    <t>Rey</t>
  </si>
  <si>
    <t>Noraya</t>
  </si>
  <si>
    <t>Sahli</t>
  </si>
  <si>
    <t>Schlatter</t>
  </si>
  <si>
    <t>von Känel</t>
  </si>
  <si>
    <t>Maelia</t>
  </si>
  <si>
    <t>Haussener</t>
  </si>
  <si>
    <t>Christa</t>
  </si>
  <si>
    <t>Klie</t>
  </si>
  <si>
    <t>Freya</t>
  </si>
  <si>
    <t>Gilgen</t>
  </si>
  <si>
    <t>Gioia</t>
  </si>
  <si>
    <t>Waibel</t>
  </si>
  <si>
    <t>Solène</t>
  </si>
  <si>
    <t>Bieli</t>
  </si>
  <si>
    <t>Emiliana</t>
  </si>
  <si>
    <t>Wäger</t>
  </si>
  <si>
    <t>Laura</t>
  </si>
  <si>
    <t xml:space="preserve">Depnering </t>
  </si>
  <si>
    <t>Maren</t>
  </si>
  <si>
    <t>Jugi Seftigen</t>
  </si>
  <si>
    <t>Schulthess</t>
  </si>
  <si>
    <t>Schweizer</t>
  </si>
  <si>
    <t>Yara</t>
  </si>
  <si>
    <t>Schenk</t>
  </si>
  <si>
    <t>Neah</t>
  </si>
  <si>
    <t>Stähli</t>
  </si>
  <si>
    <t>Luciana</t>
  </si>
  <si>
    <t>Imhof</t>
  </si>
  <si>
    <t>Maira</t>
  </si>
  <si>
    <t>Elia Maria Rosalie</t>
  </si>
  <si>
    <t>Fiona</t>
  </si>
  <si>
    <t>Winzenried</t>
  </si>
  <si>
    <t>Ria</t>
  </si>
  <si>
    <t>Buri</t>
  </si>
  <si>
    <t>Dahinden</t>
  </si>
  <si>
    <t>Eymann</t>
  </si>
  <si>
    <t>Milena</t>
  </si>
  <si>
    <t xml:space="preserve">Kredel </t>
  </si>
  <si>
    <t>Emily</t>
  </si>
  <si>
    <t>Künzi</t>
  </si>
  <si>
    <t xml:space="preserve">Schmid </t>
  </si>
  <si>
    <t>Mühlethaler</t>
  </si>
  <si>
    <t>Amiyah</t>
  </si>
  <si>
    <t>Reimann</t>
  </si>
  <si>
    <t>Julia</t>
  </si>
  <si>
    <t>von Niederhäusern</t>
  </si>
  <si>
    <t>Lia</t>
  </si>
  <si>
    <t>Rothenbühler</t>
  </si>
  <si>
    <t>Svea</t>
  </si>
  <si>
    <t>Jasmin</t>
  </si>
  <si>
    <t>Schütz</t>
  </si>
  <si>
    <t>Jael</t>
  </si>
  <si>
    <t xml:space="preserve">Inniger </t>
  </si>
  <si>
    <t>Laya</t>
  </si>
  <si>
    <t>Luginbühl</t>
  </si>
  <si>
    <t xml:space="preserve">Scherz </t>
  </si>
  <si>
    <t>Leora</t>
  </si>
  <si>
    <t>Werthmüller</t>
  </si>
  <si>
    <t>Eline</t>
  </si>
  <si>
    <t>Sandra</t>
  </si>
  <si>
    <t>Soraya</t>
  </si>
  <si>
    <t xml:space="preserve">Tschumi </t>
  </si>
  <si>
    <t>Vera</t>
  </si>
  <si>
    <t>Krebs</t>
  </si>
  <si>
    <t>Jara</t>
  </si>
  <si>
    <t>JUSPO Reutigen</t>
  </si>
  <si>
    <t>Kunz</t>
  </si>
  <si>
    <t>Natalie</t>
  </si>
  <si>
    <t>Saurer</t>
  </si>
  <si>
    <t>Stämpfli</t>
  </si>
  <si>
    <t>Celina</t>
  </si>
  <si>
    <t>Friedli</t>
  </si>
  <si>
    <t>Gaëlle</t>
  </si>
  <si>
    <t>Hügli</t>
  </si>
  <si>
    <t>Ladina</t>
  </si>
  <si>
    <t>Jugend TV Uetendorf</t>
  </si>
  <si>
    <t>Salea</t>
  </si>
  <si>
    <t>Davina</t>
  </si>
  <si>
    <t>Layla</t>
  </si>
  <si>
    <t>Nayla</t>
  </si>
  <si>
    <t>Schneiter</t>
  </si>
  <si>
    <t>Vanessa</t>
  </si>
  <si>
    <t>Roth</t>
  </si>
  <si>
    <t>Alischa</t>
  </si>
  <si>
    <t>Arwen</t>
  </si>
  <si>
    <t>Guggisberg</t>
  </si>
  <si>
    <t>Lucy</t>
  </si>
  <si>
    <t>Lena</t>
  </si>
  <si>
    <t>Peter</t>
  </si>
  <si>
    <t xml:space="preserve">Steiner </t>
  </si>
  <si>
    <t>Lisanne</t>
  </si>
  <si>
    <t>Bieri</t>
  </si>
  <si>
    <t>Maeve</t>
  </si>
  <si>
    <t>Maurhofer</t>
  </si>
  <si>
    <t>Amelle</t>
  </si>
  <si>
    <t xml:space="preserve">Belz </t>
  </si>
  <si>
    <t>Flurina</t>
  </si>
  <si>
    <t>Mädchen M16</t>
  </si>
  <si>
    <t>Annabelle</t>
  </si>
  <si>
    <t>Frei</t>
  </si>
  <si>
    <t>Mea</t>
  </si>
  <si>
    <t>Bütschi</t>
  </si>
  <si>
    <t>Larissa</t>
  </si>
  <si>
    <t>Hirt</t>
  </si>
  <si>
    <t>Güngerich</t>
  </si>
  <si>
    <t>Zumkehr</t>
  </si>
  <si>
    <t>Zaugg</t>
  </si>
  <si>
    <t>Scherb</t>
  </si>
  <si>
    <t>Nicole</t>
  </si>
  <si>
    <t>Mathys</t>
  </si>
  <si>
    <t>Stalder</t>
  </si>
  <si>
    <t>Naomi</t>
  </si>
  <si>
    <t>Wilhelm</t>
  </si>
  <si>
    <t>Mila</t>
  </si>
  <si>
    <t>Ilara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</si>
</sst>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0"/>
  </numFmts>
  <fonts count="5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0" applyFont="1"/>
    <xf numFmtId="2" fontId="0" fillId="0" borderId="0" xfId="0" applyNumberFormat="1"/>
    <xf numFmtId="2" fontId="0" fillId="0" borderId="0" xfId="0" applyNumberFormat="1" applyFont="1"/>
    <xf numFmtId="0" fontId="0" fillId="0" borderId="0" xfId="0" applyFill="1" applyBorder="1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Protection="1">
      <protection/>
    </xf>
    <xf numFmtId="0" fontId="0" fillId="0" borderId="0" xfId="0" applyFont="1" applyAlignment="1" applyProtection="1">
      <alignment horizontal="left"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 horizontal="left"/>
      <protection/>
    </xf>
    <xf numFmtId="1" fontId="0" fillId="0" borderId="0" xfId="0" applyNumberFormat="1" applyProtection="1">
      <protection/>
    </xf>
    <xf numFmtId="1" fontId="0" fillId="0" borderId="0" xfId="0" applyNumberFormat="1" applyAlignment="1" applyProtection="1">
      <alignment horizontal="left"/>
      <protection/>
    </xf>
    <xf numFmtId="1" fontId="0" fillId="0" borderId="0" xfId="0" applyNumberFormat="1"/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right"/>
      <protection/>
    </xf>
    <xf numFmtId="1" fontId="2" fillId="2" borderId="0" xfId="0" applyNumberFormat="1" applyFont="1" applyFill="1" applyAlignment="1" applyProtection="1">
      <alignment horizontal="center"/>
      <protection/>
    </xf>
    <xf numFmtId="1" fontId="2" fillId="2" borderId="0" xfId="0" applyNumberFormat="1" applyFont="1" applyFill="1" applyAlignment="1" applyProtection="1">
      <alignment horizontal="left"/>
      <protection/>
    </xf>
    <xf numFmtId="0" fontId="2" fillId="2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 horizontal="center"/>
    </xf>
    <xf numFmtId="0" fontId="3" fillId="0" borderId="0" xfId="0" applyFont="1"/>
    <xf numFmtId="0" fontId="2" fillId="2" borderId="0" xfId="0" applyFont="1" applyFill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right"/>
      <protection/>
    </xf>
    <xf numFmtId="0" fontId="0" fillId="0" borderId="0" xfId="0" applyFont="1" applyFill="1" applyBorder="1" applyProtection="1">
      <protection/>
    </xf>
    <xf numFmtId="0" fontId="1" fillId="0" borderId="0" xfId="0" applyFont="1" applyProtection="1"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64" fontId="0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Protection="1">
      <protection/>
    </xf>
    <xf numFmtId="0" fontId="1" fillId="0" borderId="1" xfId="0" applyFont="1" applyBorder="1" applyAlignment="1" applyProtection="1">
      <alignment horizontal="right"/>
      <protection/>
    </xf>
    <xf numFmtId="0" fontId="1" fillId="0" borderId="1" xfId="0" applyFont="1" applyBorder="1" applyAlignment="1" applyProtection="1">
      <alignment horizontal="center"/>
      <protection/>
    </xf>
    <xf numFmtId="1" fontId="1" fillId="0" borderId="2" xfId="0" applyNumberFormat="1" applyFont="1" applyFill="1" applyBorder="1" applyAlignment="1" applyProtection="1">
      <alignment horizontal="left"/>
      <protection/>
    </xf>
    <xf numFmtId="0" fontId="1" fillId="0" borderId="3" xfId="0" applyFont="1" applyBorder="1" applyAlignment="1" applyProtection="1">
      <alignment horizontal="right"/>
      <protection/>
    </xf>
    <xf numFmtId="49" fontId="1" fillId="0" borderId="4" xfId="0" applyNumberFormat="1" applyFont="1" applyBorder="1" applyAlignment="1" applyProtection="1" quotePrefix="1">
      <alignment horizontal="center"/>
      <protection/>
    </xf>
    <xf numFmtId="1" fontId="1" fillId="0" borderId="5" xfId="0" applyNumberFormat="1" applyFont="1" applyFill="1" applyBorder="1" applyAlignment="1" applyProtection="1">
      <alignment horizontal="left"/>
      <protection/>
    </xf>
    <xf numFmtId="0" fontId="1" fillId="0" borderId="3" xfId="0" applyFont="1" applyFill="1" applyBorder="1" applyAlignment="1" applyProtection="1">
      <alignment horizontal="right"/>
      <protection/>
    </xf>
    <xf numFmtId="49" fontId="1" fillId="0" borderId="4" xfId="0" applyNumberFormat="1" applyFont="1" applyFill="1" applyBorder="1" applyAlignment="1" applyProtection="1" quotePrefix="1">
      <alignment horizontal="center"/>
      <protection/>
    </xf>
    <xf numFmtId="1" fontId="0" fillId="0" borderId="6" xfId="0" applyNumberFormat="1" applyFont="1" applyFill="1" applyBorder="1" applyAlignment="1" applyProtection="1">
      <alignment horizontal="left"/>
      <protection/>
    </xf>
    <xf numFmtId="1" fontId="0" fillId="0" borderId="0" xfId="0" applyNumberFormat="1" applyFill="1" applyBorder="1"/>
    <xf numFmtId="2" fontId="0" fillId="0" borderId="7" xfId="0" applyNumberFormat="1" applyFont="1" applyFill="1" applyBorder="1" applyAlignment="1" applyProtection="1">
      <alignment horizontal="right"/>
      <protection/>
    </xf>
    <xf numFmtId="0" fontId="0" fillId="0" borderId="8" xfId="0" applyNumberFormat="1" applyFont="1" applyBorder="1" applyAlignment="1" applyProtection="1">
      <alignment horizontal="center"/>
      <protection/>
    </xf>
    <xf numFmtId="1" fontId="0" fillId="0" borderId="9" xfId="0" applyNumberFormat="1" applyFont="1" applyFill="1" applyBorder="1" applyAlignment="1" applyProtection="1">
      <alignment horizontal="left"/>
      <protection/>
    </xf>
    <xf numFmtId="2" fontId="0" fillId="0" borderId="7" xfId="0" applyNumberFormat="1" applyFont="1" applyFill="1" applyBorder="1" applyProtection="1"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Border="1" applyProtection="1">
      <protection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0" fillId="0" borderId="2" xfId="0" applyBorder="1" applyProtection="1">
      <protection locked="0"/>
    </xf>
    <xf numFmtId="0" fontId="0" fillId="0" borderId="8" xfId="0" applyFont="1" applyBorder="1" applyAlignment="1">
      <alignment horizontal="left"/>
    </xf>
    <xf numFmtId="0" fontId="0" fillId="0" borderId="9" xfId="0" applyBorder="1" applyProtection="1">
      <protection locked="0"/>
    </xf>
    <xf numFmtId="0" fontId="1" fillId="0" borderId="10" xfId="0" applyFont="1" applyBorder="1" applyAlignment="1" applyProtection="1">
      <alignment horizontal="right"/>
      <protection/>
    </xf>
    <xf numFmtId="49" fontId="1" fillId="0" borderId="11" xfId="0" applyNumberFormat="1" applyFont="1" applyBorder="1" applyAlignment="1" applyProtection="1" quotePrefix="1">
      <alignment horizontal="center"/>
      <protection/>
    </xf>
    <xf numFmtId="1" fontId="1" fillId="0" borderId="12" xfId="0" applyNumberFormat="1" applyFont="1" applyFill="1" applyBorder="1" applyAlignment="1" applyProtection="1">
      <alignment horizontal="left"/>
      <protection/>
    </xf>
    <xf numFmtId="2" fontId="0" fillId="0" borderId="13" xfId="0" applyNumberFormat="1" applyFont="1" applyFill="1" applyBorder="1" applyAlignment="1" applyProtection="1">
      <alignment horizontal="right"/>
      <protection/>
    </xf>
    <xf numFmtId="1" fontId="0" fillId="0" borderId="2" xfId="0" applyNumberFormat="1" applyFon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right"/>
      <protection/>
    </xf>
    <xf numFmtId="0" fontId="0" fillId="0" borderId="7" xfId="0" applyBorder="1" applyAlignment="1" applyProtection="1">
      <alignment horizontal="right"/>
      <protection/>
    </xf>
    <xf numFmtId="0" fontId="1" fillId="0" borderId="10" xfId="0" applyFont="1" applyFill="1" applyBorder="1" applyAlignment="1" applyProtection="1">
      <alignment horizontal="right"/>
      <protection/>
    </xf>
    <xf numFmtId="49" fontId="1" fillId="0" borderId="11" xfId="0" applyNumberFormat="1" applyFont="1" applyFill="1" applyBorder="1" applyAlignment="1" applyProtection="1" quotePrefix="1">
      <alignment horizontal="center"/>
      <protection/>
    </xf>
    <xf numFmtId="0" fontId="0" fillId="0" borderId="13" xfId="0" applyBorder="1" applyProtection="1">
      <protection locked="0"/>
    </xf>
    <xf numFmtId="0" fontId="0" fillId="0" borderId="7" xfId="0" applyBorder="1" applyProtection="1">
      <protection locked="0"/>
    </xf>
    <xf numFmtId="2" fontId="0" fillId="0" borderId="13" xfId="0" applyNumberFormat="1" applyFont="1" applyFill="1" applyBorder="1" applyProtection="1">
      <protection/>
    </xf>
    <xf numFmtId="0" fontId="0" fillId="0" borderId="2" xfId="0" applyFont="1" applyFill="1" applyBorder="1" applyAlignment="1" applyProtection="1">
      <alignment horizontal="center"/>
      <protection/>
    </xf>
    <xf numFmtId="2" fontId="0" fillId="0" borderId="7" xfId="0" applyNumberFormat="1" applyBorder="1"/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right"/>
      <protection/>
    </xf>
    <xf numFmtId="2" fontId="0" fillId="0" borderId="0" xfId="0" applyNumberFormat="1" applyBorder="1"/>
    <xf numFmtId="2" fontId="0" fillId="0" borderId="13" xfId="0" applyNumberFormat="1" applyBorder="1"/>
    <xf numFmtId="1" fontId="1" fillId="0" borderId="0" xfId="0" applyNumberFormat="1" applyFont="1" applyBorder="1" applyAlignment="1" applyProtection="1">
      <alignment horizontal="right"/>
      <protection/>
    </xf>
    <xf numFmtId="0" fontId="0" fillId="0" borderId="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Protection="1"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7" xfId="0" applyFont="1" applyBorder="1" applyAlignment="1" applyProtection="1">
      <alignment horizontal="left"/>
      <protection/>
    </xf>
    <xf numFmtId="1" fontId="1" fillId="0" borderId="8" xfId="0" applyNumberFormat="1" applyFont="1" applyBorder="1" applyAlignment="1" applyProtection="1">
      <alignment horizontal="right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0" fillId="0" borderId="0" xfId="0" applyBorder="1"/>
    <xf numFmtId="0" fontId="1" fillId="0" borderId="0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4" xfId="0" applyFont="1" applyBorder="1" applyProtection="1">
      <protection/>
    </xf>
    <xf numFmtId="0" fontId="1" fillId="0" borderId="14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Protection="1"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 locked="0"/>
    </xf>
    <xf numFmtId="1" fontId="0" fillId="0" borderId="0" xfId="0" applyNumberFormat="1" applyBorder="1" applyProtection="1">
      <protection/>
    </xf>
    <xf numFmtId="1" fontId="0" fillId="0" borderId="0" xfId="0" applyNumberFormat="1" applyBorder="1" applyAlignment="1" applyProtection="1">
      <alignment horizontal="left"/>
      <protection/>
    </xf>
    <xf numFmtId="0" fontId="1" fillId="0" borderId="0" xfId="0" applyFont="1" applyBorder="1" applyProtection="1">
      <protection/>
    </xf>
    <xf numFmtId="0" fontId="1" fillId="0" borderId="9" xfId="0" applyFont="1" applyFill="1" applyBorder="1" applyAlignment="1" applyProtection="1">
      <alignment horizontal="center"/>
      <protection/>
    </xf>
    <xf numFmtId="2" fontId="0" fillId="0" borderId="13" xfId="0" applyNumberFormat="1" applyBorder="1" applyAlignment="1" applyProtection="1">
      <alignment horizontal="right"/>
      <protection/>
    </xf>
    <xf numFmtId="2" fontId="0" fillId="0" borderId="13" xfId="0" applyNumberFormat="1" applyBorder="1" applyProtection="1"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righ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6"/>
  <sheetViews>
    <sheetView workbookViewId="0" topLeftCell="A1">
      <selection activeCell="E23" sqref="E23"/>
    </sheetView>
  </sheetViews>
  <sheetFormatPr defaultColWidth="9.140625" defaultRowHeight="12.75"/>
  <cols>
    <col min="1" max="1" width="4.8515625" style="6" customWidth="1"/>
    <col min="2" max="2" width="15.57421875" style="5" customWidth="1"/>
    <col min="3" max="3" width="13.421875" style="6" customWidth="1"/>
    <col min="4" max="4" width="6.421875" style="5" customWidth="1"/>
    <col min="5" max="5" width="18.57421875" style="5" customWidth="1"/>
    <col min="6" max="6" width="9.140625" style="5" customWidth="1"/>
    <col min="7" max="7" width="7.00390625" style="5" bestFit="1" customWidth="1"/>
    <col min="8" max="8" width="2.00390625" style="5" customWidth="1"/>
    <col min="9" max="9" width="6.57421875" style="8" customWidth="1"/>
    <col min="10" max="10" width="2.140625" style="8" customWidth="1"/>
    <col min="11" max="11" width="5.57421875" style="13" bestFit="1" customWidth="1"/>
    <col min="12" max="12" width="6.7109375" style="5" customWidth="1"/>
    <col min="13" max="13" width="2.140625" style="8" customWidth="1"/>
    <col min="14" max="14" width="7.421875" style="14" bestFit="1" customWidth="1"/>
    <col min="15" max="15" width="6.8515625" style="5" customWidth="1"/>
    <col min="16" max="16" width="2.140625" style="8" customWidth="1"/>
    <col min="17" max="17" width="7.421875" style="14" bestFit="1" customWidth="1"/>
    <col min="18" max="19" width="10.421875" style="2" customWidth="1"/>
    <col min="20" max="20" width="7.57421875" style="0" customWidth="1"/>
    <col min="21" max="21" width="11.421875" style="0" hidden="1" customWidth="1"/>
    <col min="22" max="256" width="11.421875" style="0" customWidth="1"/>
  </cols>
  <sheetData>
    <row r="1" spans="1:20" s="22" customFormat="1" ht="20.25">
      <c r="A1" s="20" t="s">
        <v>88</v>
      </c>
      <c r="B1" s="23"/>
      <c r="C1" s="20"/>
      <c r="D1" s="23"/>
      <c r="E1" s="23"/>
      <c r="F1" s="23"/>
      <c r="G1" s="23"/>
      <c r="H1" s="23"/>
      <c r="I1" s="108" t="s">
        <v>15</v>
      </c>
      <c r="J1" s="108"/>
      <c r="K1" s="108"/>
      <c r="L1" s="108"/>
      <c r="M1" s="108"/>
      <c r="N1" s="108"/>
      <c r="O1" s="108"/>
      <c r="P1" s="108"/>
      <c r="Q1" s="108"/>
      <c r="R1" s="21"/>
      <c r="S1" s="21"/>
      <c r="T1" s="21"/>
    </row>
    <row r="2" spans="1:19" ht="12.75">
      <c r="A2" s="10"/>
      <c r="B2" s="9"/>
      <c r="C2" s="10"/>
      <c r="D2" s="9"/>
      <c r="E2" s="9"/>
      <c r="F2" s="9"/>
      <c r="G2" s="9"/>
      <c r="H2" s="9"/>
      <c r="I2" s="7"/>
      <c r="J2" s="7"/>
      <c r="K2" s="11"/>
      <c r="L2" s="7"/>
      <c r="M2" s="7"/>
      <c r="N2" s="12"/>
      <c r="O2" s="25"/>
      <c r="P2" s="7"/>
      <c r="Q2" s="12"/>
      <c r="R2"/>
      <c r="S2"/>
    </row>
    <row r="3" spans="1:19" ht="12.75">
      <c r="A3" s="10"/>
      <c r="B3" s="9"/>
      <c r="C3" s="10"/>
      <c r="D3" s="9"/>
      <c r="E3" s="9"/>
      <c r="F3" s="9"/>
      <c r="G3" s="9"/>
      <c r="H3" s="9"/>
      <c r="I3" s="107"/>
      <c r="J3" s="107"/>
      <c r="K3" s="107"/>
      <c r="L3" s="107"/>
      <c r="M3" s="107"/>
      <c r="N3" s="107"/>
      <c r="O3" s="107"/>
      <c r="P3" s="107"/>
      <c r="Q3" s="107"/>
      <c r="R3"/>
      <c r="S3"/>
    </row>
    <row r="4" spans="1:17" s="1" customFormat="1" ht="12.75">
      <c r="A4" s="29"/>
      <c r="B4" s="30" t="s">
        <v>0</v>
      </c>
      <c r="C4" s="29" t="s">
        <v>1</v>
      </c>
      <c r="D4" s="29" t="s">
        <v>5</v>
      </c>
      <c r="E4" s="30" t="s">
        <v>2</v>
      </c>
      <c r="F4" s="31" t="s">
        <v>6</v>
      </c>
      <c r="G4" s="32" t="s">
        <v>7</v>
      </c>
      <c r="H4" s="26"/>
      <c r="I4" s="34" t="s">
        <v>12</v>
      </c>
      <c r="J4" s="35" t="s">
        <v>4</v>
      </c>
      <c r="K4" s="36" t="s">
        <v>3</v>
      </c>
      <c r="L4" s="37" t="s">
        <v>9</v>
      </c>
      <c r="M4" s="38" t="s">
        <v>4</v>
      </c>
      <c r="N4" s="36" t="s">
        <v>3</v>
      </c>
      <c r="O4" s="37" t="s">
        <v>13</v>
      </c>
      <c r="P4" s="38" t="s">
        <v>4</v>
      </c>
      <c r="Q4" s="36" t="s">
        <v>3</v>
      </c>
    </row>
    <row r="5" spans="1:17" s="1" customFormat="1" ht="12.75">
      <c r="A5" s="76"/>
      <c r="B5" s="77" t="s">
        <v>8</v>
      </c>
      <c r="C5" s="78"/>
      <c r="D5" s="78"/>
      <c r="E5" s="77"/>
      <c r="F5" s="79"/>
      <c r="G5" s="80"/>
      <c r="H5" s="26"/>
      <c r="I5" s="56"/>
      <c r="J5" s="57"/>
      <c r="K5" s="58"/>
      <c r="L5" s="63"/>
      <c r="M5" s="64"/>
      <c r="N5" s="58"/>
      <c r="O5" s="63"/>
      <c r="P5" s="64"/>
      <c r="Q5" s="58"/>
    </row>
    <row r="6" spans="1:21" ht="12.75">
      <c r="A6" s="81">
        <v>1</v>
      </c>
      <c r="B6" s="49" t="s">
        <v>106</v>
      </c>
      <c r="C6" s="49" t="s">
        <v>107</v>
      </c>
      <c r="D6" s="49">
        <v>2016</v>
      </c>
      <c r="E6" s="49" t="s">
        <v>39</v>
      </c>
      <c r="F6" s="74">
        <f aca="true" t="shared" si="0" ref="F6:F20">K6+N6+Q6</f>
        <v>724</v>
      </c>
      <c r="G6" s="68" t="s">
        <v>86</v>
      </c>
      <c r="H6" s="27"/>
      <c r="I6" s="59">
        <v>10.54</v>
      </c>
      <c r="J6" s="48" t="str">
        <f aca="true" t="shared" si="1" ref="J6:J20">IF(I6="","","/")</f>
        <v>/</v>
      </c>
      <c r="K6" s="60">
        <f aca="true" t="shared" si="2" ref="K6:K20">IF(I6="","0",INT(7.48676*((1460-(I6*100))/100)^2.5))</f>
        <v>248</v>
      </c>
      <c r="L6" s="59">
        <v>3.15</v>
      </c>
      <c r="M6" s="48" t="str">
        <f aca="true" t="shared" si="3" ref="M6:M20">IF(L6="","","/")</f>
        <v>/</v>
      </c>
      <c r="N6" s="60">
        <f aca="true" t="shared" si="4" ref="N6:N19">IF(L6="","0",INT(171.91361*((100*L6-125)/100)^1.1))</f>
        <v>348</v>
      </c>
      <c r="O6" s="67">
        <v>11.24</v>
      </c>
      <c r="P6" s="48" t="str">
        <f aca="true" t="shared" si="5" ref="P6:P20">IF(O6="","","/")</f>
        <v>/</v>
      </c>
      <c r="Q6" s="60">
        <f aca="true" t="shared" si="6" ref="Q6:Q17">IF(O6="","0",INT(24.63917*((100*O6-500)/100)^0.9))</f>
        <v>128</v>
      </c>
      <c r="R6" s="15"/>
      <c r="S6"/>
      <c r="U6" s="15" t="e">
        <f>(6000*#REF!)+(100*#REF!)+#REF!</f>
        <v>#REF!</v>
      </c>
    </row>
    <row r="7" spans="1:21" ht="12.75">
      <c r="A7" s="81">
        <v>2</v>
      </c>
      <c r="B7" s="50" t="s">
        <v>97</v>
      </c>
      <c r="C7" s="50" t="s">
        <v>67</v>
      </c>
      <c r="D7" s="50">
        <v>2016</v>
      </c>
      <c r="E7" s="49" t="s">
        <v>24</v>
      </c>
      <c r="F7" s="74">
        <f t="shared" si="0"/>
        <v>500</v>
      </c>
      <c r="G7" s="68" t="s">
        <v>86</v>
      </c>
      <c r="H7" s="27"/>
      <c r="I7" s="59">
        <v>11.8</v>
      </c>
      <c r="J7" s="48" t="str">
        <f t="shared" si="1"/>
        <v>/</v>
      </c>
      <c r="K7" s="60">
        <f t="shared" si="2"/>
        <v>98</v>
      </c>
      <c r="L7" s="59">
        <v>2.44</v>
      </c>
      <c r="M7" s="48" t="str">
        <f t="shared" si="3"/>
        <v>/</v>
      </c>
      <c r="N7" s="60">
        <f t="shared" si="4"/>
        <v>208</v>
      </c>
      <c r="O7" s="67">
        <v>14.92</v>
      </c>
      <c r="P7" s="48" t="str">
        <f t="shared" si="5"/>
        <v>/</v>
      </c>
      <c r="Q7" s="60">
        <f t="shared" si="6"/>
        <v>194</v>
      </c>
      <c r="R7" s="15"/>
      <c r="S7"/>
      <c r="U7" s="15" t="e">
        <f>(6000*#REF!)+(100*#REF!)+#REF!</f>
        <v>#REF!</v>
      </c>
    </row>
    <row r="8" spans="1:21" s="4" customFormat="1" ht="12.75">
      <c r="A8" s="81">
        <v>3</v>
      </c>
      <c r="B8" s="50" t="s">
        <v>126</v>
      </c>
      <c r="C8" s="50" t="s">
        <v>43</v>
      </c>
      <c r="D8" s="50">
        <v>2016</v>
      </c>
      <c r="E8" s="49" t="s">
        <v>34</v>
      </c>
      <c r="F8" s="74">
        <f t="shared" si="0"/>
        <v>447</v>
      </c>
      <c r="G8" s="68" t="s">
        <v>86</v>
      </c>
      <c r="H8" s="27"/>
      <c r="I8" s="59">
        <v>11.63</v>
      </c>
      <c r="J8" s="48" t="str">
        <f t="shared" si="1"/>
        <v>/</v>
      </c>
      <c r="K8" s="60">
        <f t="shared" si="2"/>
        <v>113</v>
      </c>
      <c r="L8" s="59">
        <v>2.26</v>
      </c>
      <c r="M8" s="48" t="str">
        <f t="shared" si="3"/>
        <v>/</v>
      </c>
      <c r="N8" s="60">
        <f t="shared" si="4"/>
        <v>173</v>
      </c>
      <c r="O8" s="67">
        <v>13.1</v>
      </c>
      <c r="P8" s="48" t="str">
        <f t="shared" si="5"/>
        <v>/</v>
      </c>
      <c r="Q8" s="60">
        <f t="shared" si="6"/>
        <v>161</v>
      </c>
      <c r="R8" s="40"/>
      <c r="U8" s="15" t="e">
        <f>(6000*#REF!)+(100*#REF!)+#REF!</f>
        <v>#REF!</v>
      </c>
    </row>
    <row r="9" spans="1:21" s="4" customFormat="1" ht="12.75">
      <c r="A9" s="81">
        <v>4</v>
      </c>
      <c r="B9" s="50" t="s">
        <v>94</v>
      </c>
      <c r="C9" s="50" t="s">
        <v>95</v>
      </c>
      <c r="D9" s="50">
        <v>2017</v>
      </c>
      <c r="E9" s="49" t="s">
        <v>24</v>
      </c>
      <c r="F9" s="74">
        <f t="shared" si="0"/>
        <v>377</v>
      </c>
      <c r="G9" s="75" t="s">
        <v>87</v>
      </c>
      <c r="H9" s="85"/>
      <c r="I9" s="59">
        <v>11.59</v>
      </c>
      <c r="J9" s="48" t="str">
        <f t="shared" si="1"/>
        <v>/</v>
      </c>
      <c r="K9" s="60">
        <f t="shared" si="2"/>
        <v>117</v>
      </c>
      <c r="L9" s="59">
        <v>2.03</v>
      </c>
      <c r="M9" s="48" t="str">
        <f t="shared" si="3"/>
        <v>/</v>
      </c>
      <c r="N9" s="60">
        <f t="shared" si="4"/>
        <v>130</v>
      </c>
      <c r="O9" s="67">
        <v>11.37</v>
      </c>
      <c r="P9" s="48" t="str">
        <f t="shared" si="5"/>
        <v>/</v>
      </c>
      <c r="Q9" s="60">
        <f t="shared" si="6"/>
        <v>130</v>
      </c>
      <c r="U9" s="15" t="e">
        <f>(6000*#REF!)+(100*#REF!)+#REF!</f>
        <v>#REF!</v>
      </c>
    </row>
    <row r="10" spans="1:21" s="4" customFormat="1" ht="12.75">
      <c r="A10" s="81">
        <v>5</v>
      </c>
      <c r="B10" s="49" t="s">
        <v>100</v>
      </c>
      <c r="C10" s="49" t="s">
        <v>101</v>
      </c>
      <c r="D10" s="49">
        <v>2016</v>
      </c>
      <c r="E10" s="49" t="s">
        <v>28</v>
      </c>
      <c r="F10" s="74">
        <f t="shared" si="0"/>
        <v>344</v>
      </c>
      <c r="G10" s="68" t="s">
        <v>87</v>
      </c>
      <c r="H10" s="27"/>
      <c r="I10" s="59">
        <v>12.26</v>
      </c>
      <c r="J10" s="48" t="str">
        <f t="shared" si="1"/>
        <v>/</v>
      </c>
      <c r="K10" s="60">
        <f t="shared" si="2"/>
        <v>62</v>
      </c>
      <c r="L10" s="59">
        <v>2.33</v>
      </c>
      <c r="M10" s="48" t="str">
        <f t="shared" si="3"/>
        <v>/</v>
      </c>
      <c r="N10" s="60">
        <f t="shared" si="4"/>
        <v>187</v>
      </c>
      <c r="O10" s="67">
        <v>9.53</v>
      </c>
      <c r="P10" s="48" t="str">
        <f t="shared" si="5"/>
        <v>/</v>
      </c>
      <c r="Q10" s="60">
        <f t="shared" si="6"/>
        <v>95</v>
      </c>
      <c r="R10" s="40"/>
      <c r="U10" s="15" t="e">
        <f>(6000*#REF!)+(100*#REF!)+#REF!</f>
        <v>#REF!</v>
      </c>
    </row>
    <row r="11" spans="1:21" s="4" customFormat="1" ht="12.75">
      <c r="A11" s="81">
        <v>6</v>
      </c>
      <c r="B11" s="49" t="s">
        <v>102</v>
      </c>
      <c r="C11" s="49" t="s">
        <v>103</v>
      </c>
      <c r="D11" s="49">
        <v>2016</v>
      </c>
      <c r="E11" s="49" t="s">
        <v>28</v>
      </c>
      <c r="F11" s="74">
        <f t="shared" si="0"/>
        <v>329</v>
      </c>
      <c r="G11" s="75" t="s">
        <v>87</v>
      </c>
      <c r="H11" s="47"/>
      <c r="I11" s="59">
        <v>12.32</v>
      </c>
      <c r="J11" s="48" t="str">
        <f t="shared" si="1"/>
        <v>/</v>
      </c>
      <c r="K11" s="60">
        <f t="shared" si="2"/>
        <v>58</v>
      </c>
      <c r="L11" s="59">
        <v>2.03</v>
      </c>
      <c r="M11" s="48" t="str">
        <f t="shared" si="3"/>
        <v>/</v>
      </c>
      <c r="N11" s="60">
        <f t="shared" si="4"/>
        <v>130</v>
      </c>
      <c r="O11" s="67">
        <v>11.95</v>
      </c>
      <c r="P11" s="48" t="str">
        <f t="shared" si="5"/>
        <v>/</v>
      </c>
      <c r="Q11" s="60">
        <f t="shared" si="6"/>
        <v>141</v>
      </c>
      <c r="R11" s="40"/>
      <c r="S11" s="3"/>
      <c r="T11"/>
      <c r="U11" s="15" t="e">
        <f>(6000*#REF!)+(100*#REF!)+#REF!</f>
        <v>#REF!</v>
      </c>
    </row>
    <row r="12" spans="1:21" s="4" customFormat="1" ht="12.75">
      <c r="A12" s="81">
        <v>7</v>
      </c>
      <c r="B12" s="50" t="s">
        <v>89</v>
      </c>
      <c r="C12" s="50" t="s">
        <v>25</v>
      </c>
      <c r="D12" s="50">
        <v>2016</v>
      </c>
      <c r="E12" s="49" t="s">
        <v>24</v>
      </c>
      <c r="F12" s="74">
        <f t="shared" si="0"/>
        <v>326</v>
      </c>
      <c r="G12" s="68"/>
      <c r="H12" s="25"/>
      <c r="I12" s="59">
        <v>11.8</v>
      </c>
      <c r="J12" s="48" t="str">
        <f t="shared" si="1"/>
        <v>/</v>
      </c>
      <c r="K12" s="60">
        <f t="shared" si="2"/>
        <v>98</v>
      </c>
      <c r="L12" s="59">
        <v>2.3</v>
      </c>
      <c r="M12" s="48" t="str">
        <f t="shared" si="3"/>
        <v>/</v>
      </c>
      <c r="N12" s="60">
        <f t="shared" si="4"/>
        <v>181</v>
      </c>
      <c r="O12" s="67">
        <v>7.09</v>
      </c>
      <c r="P12" s="48" t="str">
        <f t="shared" si="5"/>
        <v>/</v>
      </c>
      <c r="Q12" s="60">
        <f t="shared" si="6"/>
        <v>47</v>
      </c>
      <c r="U12" s="15" t="e">
        <f>(6000*#REF!)+(100*#REF!)+#REF!</f>
        <v>#REF!</v>
      </c>
    </row>
    <row r="13" spans="1:21" s="4" customFormat="1" ht="12.75">
      <c r="A13" s="81">
        <v>8</v>
      </c>
      <c r="B13" s="50" t="s">
        <v>96</v>
      </c>
      <c r="C13" s="50" t="s">
        <v>30</v>
      </c>
      <c r="D13" s="50">
        <v>2017</v>
      </c>
      <c r="E13" s="49" t="s">
        <v>24</v>
      </c>
      <c r="F13" s="74">
        <f t="shared" si="0"/>
        <v>301</v>
      </c>
      <c r="G13" s="68"/>
      <c r="H13" s="27"/>
      <c r="I13" s="59">
        <v>12.55</v>
      </c>
      <c r="J13" s="48" t="str">
        <f t="shared" si="1"/>
        <v>/</v>
      </c>
      <c r="K13" s="60">
        <f t="shared" si="2"/>
        <v>45</v>
      </c>
      <c r="L13" s="59">
        <v>2.02</v>
      </c>
      <c r="M13" s="48" t="str">
        <f t="shared" si="3"/>
        <v>/</v>
      </c>
      <c r="N13" s="60">
        <f t="shared" si="4"/>
        <v>128</v>
      </c>
      <c r="O13" s="67">
        <v>11.27</v>
      </c>
      <c r="P13" s="48" t="str">
        <f t="shared" si="5"/>
        <v>/</v>
      </c>
      <c r="Q13" s="60">
        <f t="shared" si="6"/>
        <v>128</v>
      </c>
      <c r="U13" s="15" t="e">
        <f>(6000*#REF!)+(100*#REF!)+#REF!</f>
        <v>#REF!</v>
      </c>
    </row>
    <row r="14" spans="1:21" s="4" customFormat="1" ht="12.75">
      <c r="A14" s="81">
        <v>9</v>
      </c>
      <c r="B14" s="50" t="s">
        <v>91</v>
      </c>
      <c r="C14" s="50" t="s">
        <v>92</v>
      </c>
      <c r="D14" s="50">
        <v>2018</v>
      </c>
      <c r="E14" s="49" t="s">
        <v>24</v>
      </c>
      <c r="F14" s="74">
        <f t="shared" si="0"/>
        <v>141</v>
      </c>
      <c r="G14" s="68"/>
      <c r="H14" s="25"/>
      <c r="I14" s="59">
        <v>13.21</v>
      </c>
      <c r="J14" s="48" t="str">
        <f t="shared" si="1"/>
        <v>/</v>
      </c>
      <c r="K14" s="60">
        <f t="shared" si="2"/>
        <v>17</v>
      </c>
      <c r="L14" s="59">
        <v>1.7</v>
      </c>
      <c r="M14" s="48" t="str">
        <f t="shared" si="3"/>
        <v>/</v>
      </c>
      <c r="N14" s="60">
        <f t="shared" si="4"/>
        <v>71</v>
      </c>
      <c r="O14" s="67">
        <v>7.35</v>
      </c>
      <c r="P14" s="48" t="str">
        <f t="shared" si="5"/>
        <v>/</v>
      </c>
      <c r="Q14" s="60">
        <f t="shared" si="6"/>
        <v>53</v>
      </c>
      <c r="R14"/>
      <c r="S14"/>
      <c r="T14"/>
      <c r="U14" s="15" t="e">
        <f>(6000*#REF!)+(100*#REF!)+#REF!</f>
        <v>#REF!</v>
      </c>
    </row>
    <row r="15" spans="1:21" s="4" customFormat="1" ht="12.75">
      <c r="A15" s="81">
        <v>10</v>
      </c>
      <c r="B15" s="50" t="s">
        <v>98</v>
      </c>
      <c r="C15" s="50" t="s">
        <v>99</v>
      </c>
      <c r="D15" s="50">
        <v>2016</v>
      </c>
      <c r="E15" s="49" t="s">
        <v>24</v>
      </c>
      <c r="F15" s="74">
        <f t="shared" si="0"/>
        <v>112</v>
      </c>
      <c r="G15" s="68"/>
      <c r="H15" s="27"/>
      <c r="I15" s="59">
        <v>14.09</v>
      </c>
      <c r="J15" s="48" t="str">
        <f t="shared" si="1"/>
        <v>/</v>
      </c>
      <c r="K15" s="60">
        <f t="shared" si="2"/>
        <v>1</v>
      </c>
      <c r="L15" s="59">
        <v>1.72</v>
      </c>
      <c r="M15" s="48" t="str">
        <f t="shared" si="3"/>
        <v>/</v>
      </c>
      <c r="N15" s="60">
        <f t="shared" si="4"/>
        <v>74</v>
      </c>
      <c r="O15" s="67">
        <v>6.6</v>
      </c>
      <c r="P15" s="48" t="str">
        <f t="shared" si="5"/>
        <v>/</v>
      </c>
      <c r="Q15" s="60">
        <f t="shared" si="6"/>
        <v>37</v>
      </c>
      <c r="R15" s="3"/>
      <c r="S15" s="3"/>
      <c r="T15"/>
      <c r="U15" s="15" t="e">
        <f>(6000*#REF!)+(100*#REF!)+#REF!</f>
        <v>#REF!</v>
      </c>
    </row>
    <row r="16" spans="1:21" s="4" customFormat="1" ht="12.75">
      <c r="A16" s="81">
        <v>11</v>
      </c>
      <c r="B16" s="25" t="s">
        <v>130</v>
      </c>
      <c r="C16" s="96" t="s">
        <v>193</v>
      </c>
      <c r="D16" s="96">
        <v>2018</v>
      </c>
      <c r="E16" s="25" t="s">
        <v>39</v>
      </c>
      <c r="F16" s="74">
        <f t="shared" si="0"/>
        <v>86</v>
      </c>
      <c r="G16" s="68"/>
      <c r="H16" s="47"/>
      <c r="I16" s="59">
        <v>13.72</v>
      </c>
      <c r="J16" s="48" t="str">
        <f t="shared" si="1"/>
        <v>/</v>
      </c>
      <c r="K16" s="60">
        <f t="shared" si="2"/>
        <v>5</v>
      </c>
      <c r="L16" s="59">
        <v>1.41</v>
      </c>
      <c r="M16" s="48" t="str">
        <f t="shared" si="3"/>
        <v>/</v>
      </c>
      <c r="N16" s="60">
        <f t="shared" si="4"/>
        <v>22</v>
      </c>
      <c r="O16" s="67">
        <v>7.66</v>
      </c>
      <c r="P16" s="48" t="str">
        <f t="shared" si="5"/>
        <v>/</v>
      </c>
      <c r="Q16" s="60">
        <f t="shared" si="6"/>
        <v>59</v>
      </c>
      <c r="R16"/>
      <c r="S16"/>
      <c r="T16"/>
      <c r="U16" s="15" t="e">
        <f>(6000*#REF!)+(100*#REF!)+#REF!</f>
        <v>#REF!</v>
      </c>
    </row>
    <row r="17" spans="1:21" s="4" customFormat="1" ht="12.75">
      <c r="A17" s="81">
        <v>12</v>
      </c>
      <c r="B17" s="50" t="s">
        <v>93</v>
      </c>
      <c r="C17" s="50" t="s">
        <v>47</v>
      </c>
      <c r="D17" s="50">
        <v>2016</v>
      </c>
      <c r="E17" s="49" t="s">
        <v>24</v>
      </c>
      <c r="F17" s="74">
        <f t="shared" si="0"/>
        <v>80</v>
      </c>
      <c r="G17" s="75"/>
      <c r="H17" s="47"/>
      <c r="I17" s="59">
        <v>12.95</v>
      </c>
      <c r="J17" s="48" t="str">
        <f t="shared" si="1"/>
        <v>/</v>
      </c>
      <c r="K17" s="60">
        <f t="shared" si="2"/>
        <v>26</v>
      </c>
      <c r="L17" s="59">
        <v>1.44</v>
      </c>
      <c r="M17" s="48" t="str">
        <f t="shared" si="3"/>
        <v>/</v>
      </c>
      <c r="N17" s="60">
        <f t="shared" si="4"/>
        <v>27</v>
      </c>
      <c r="O17" s="67">
        <v>6.11</v>
      </c>
      <c r="P17" s="48" t="str">
        <f t="shared" si="5"/>
        <v>/</v>
      </c>
      <c r="Q17" s="60">
        <f t="shared" si="6"/>
        <v>27</v>
      </c>
      <c r="R17" s="3"/>
      <c r="S17" s="3"/>
      <c r="T17"/>
      <c r="U17" s="15" t="e">
        <f>(6000*#REF!)+(100*#REF!)+#REF!</f>
        <v>#REF!</v>
      </c>
    </row>
    <row r="18" spans="1:21" s="4" customFormat="1" ht="12.75">
      <c r="A18" s="81">
        <v>13</v>
      </c>
      <c r="B18" s="49" t="s">
        <v>104</v>
      </c>
      <c r="C18" s="49" t="s">
        <v>105</v>
      </c>
      <c r="D18" s="49">
        <v>2018</v>
      </c>
      <c r="E18" s="49" t="s">
        <v>36</v>
      </c>
      <c r="F18" s="74">
        <f t="shared" si="0"/>
        <v>58</v>
      </c>
      <c r="G18" s="52"/>
      <c r="H18" s="27"/>
      <c r="I18" s="59">
        <v>13.43</v>
      </c>
      <c r="J18" s="48" t="str">
        <f t="shared" si="1"/>
        <v>/</v>
      </c>
      <c r="K18" s="60">
        <f t="shared" si="2"/>
        <v>11</v>
      </c>
      <c r="L18" s="59">
        <v>1.56</v>
      </c>
      <c r="M18" s="48" t="str">
        <f t="shared" si="3"/>
        <v>/</v>
      </c>
      <c r="N18" s="60">
        <f t="shared" si="4"/>
        <v>47</v>
      </c>
      <c r="O18" s="67">
        <v>4.1</v>
      </c>
      <c r="P18" s="48" t="str">
        <f t="shared" si="5"/>
        <v>/</v>
      </c>
      <c r="Q18" s="60">
        <v>0</v>
      </c>
      <c r="R18" s="3"/>
      <c r="S18" s="3"/>
      <c r="T18"/>
      <c r="U18" s="15"/>
    </row>
    <row r="19" spans="1:21" s="4" customFormat="1" ht="12.75">
      <c r="A19" s="81">
        <v>14</v>
      </c>
      <c r="B19" s="25" t="s">
        <v>194</v>
      </c>
      <c r="C19" s="96" t="s">
        <v>195</v>
      </c>
      <c r="D19" s="96">
        <v>2018</v>
      </c>
      <c r="E19" s="25" t="s">
        <v>39</v>
      </c>
      <c r="F19" s="74">
        <f t="shared" si="0"/>
        <v>41</v>
      </c>
      <c r="G19" s="68"/>
      <c r="H19" s="27"/>
      <c r="I19" s="59">
        <v>13.92</v>
      </c>
      <c r="J19" s="48" t="str">
        <f t="shared" si="1"/>
        <v>/</v>
      </c>
      <c r="K19" s="60">
        <f t="shared" si="2"/>
        <v>2</v>
      </c>
      <c r="L19" s="59">
        <v>1.51</v>
      </c>
      <c r="M19" s="48" t="str">
        <f t="shared" si="3"/>
        <v>/</v>
      </c>
      <c r="N19" s="60">
        <f t="shared" si="4"/>
        <v>39</v>
      </c>
      <c r="O19" s="67">
        <v>4.74</v>
      </c>
      <c r="P19" s="48" t="str">
        <f t="shared" si="5"/>
        <v>/</v>
      </c>
      <c r="Q19" s="60">
        <v>0</v>
      </c>
      <c r="R19"/>
      <c r="S19"/>
      <c r="T19"/>
      <c r="U19" s="15" t="e">
        <f>(6000*#REF!)+(100*#REF!)+#REF!</f>
        <v>#REF!</v>
      </c>
    </row>
    <row r="20" spans="1:21" s="4" customFormat="1" ht="12.75">
      <c r="A20" s="82">
        <v>15</v>
      </c>
      <c r="B20" s="104" t="s">
        <v>84</v>
      </c>
      <c r="C20" s="104" t="s">
        <v>73</v>
      </c>
      <c r="D20" s="104">
        <v>2018</v>
      </c>
      <c r="E20" s="54" t="s">
        <v>24</v>
      </c>
      <c r="F20" s="83">
        <f t="shared" si="0"/>
        <v>1</v>
      </c>
      <c r="G20" s="84" t="s">
        <v>8</v>
      </c>
      <c r="H20" s="47"/>
      <c r="I20" s="41">
        <v>14.08</v>
      </c>
      <c r="J20" s="42" t="str">
        <f t="shared" si="1"/>
        <v>/</v>
      </c>
      <c r="K20" s="43">
        <f t="shared" si="2"/>
        <v>1</v>
      </c>
      <c r="L20" s="41">
        <v>1.24</v>
      </c>
      <c r="M20" s="42" t="str">
        <f t="shared" si="3"/>
        <v>/</v>
      </c>
      <c r="N20" s="43">
        <v>0</v>
      </c>
      <c r="O20" s="44">
        <v>4.67</v>
      </c>
      <c r="P20" s="42" t="str">
        <f t="shared" si="5"/>
        <v>/</v>
      </c>
      <c r="Q20" s="43">
        <v>0</v>
      </c>
      <c r="U20" s="15" t="e">
        <f>(6000*#REF!)+(100*#REF!)+#REF!</f>
        <v>#REF!</v>
      </c>
    </row>
    <row r="21" spans="2:17" ht="12.75">
      <c r="B21" s="70"/>
      <c r="C21" s="97"/>
      <c r="D21" s="70"/>
      <c r="E21" s="70"/>
      <c r="F21" s="74"/>
      <c r="G21" s="70"/>
      <c r="H21" s="70"/>
      <c r="I21" s="71"/>
      <c r="J21" s="71"/>
      <c r="K21" s="98"/>
      <c r="L21" s="70"/>
      <c r="M21" s="71"/>
      <c r="N21" s="99"/>
      <c r="O21" s="70"/>
      <c r="P21" s="71"/>
      <c r="Q21" s="99"/>
    </row>
    <row r="22" ht="12.75">
      <c r="F22" s="24"/>
    </row>
    <row r="23" ht="12.75">
      <c r="F23" s="24"/>
    </row>
    <row r="24" ht="12.75">
      <c r="F24" s="24"/>
    </row>
    <row r="25" ht="12.75">
      <c r="F25" s="24"/>
    </row>
    <row r="26" ht="12.75">
      <c r="F26" s="24"/>
    </row>
    <row r="27" ht="12.75">
      <c r="F27" s="24"/>
    </row>
    <row r="28" ht="12.75">
      <c r="F28" s="24"/>
    </row>
    <row r="29" ht="12.75">
      <c r="F29" s="24"/>
    </row>
    <row r="30" ht="12.75">
      <c r="F30" s="24"/>
    </row>
    <row r="31" ht="12.75">
      <c r="F31" s="24"/>
    </row>
    <row r="32" ht="12.75">
      <c r="F32" s="24"/>
    </row>
    <row r="33" ht="12.75">
      <c r="F33" s="24"/>
    </row>
    <row r="34" ht="12.75">
      <c r="F34" s="24"/>
    </row>
    <row r="35" ht="12.75">
      <c r="F35" s="24"/>
    </row>
    <row r="36" ht="12.75">
      <c r="F36" s="24"/>
    </row>
  </sheetData>
  <mergeCells count="2">
    <mergeCell ref="I3:Q3"/>
    <mergeCell ref="I1:Q1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U16"/>
  <sheetViews>
    <sheetView tabSelected="1" zoomScale="90" zoomScaleNormal="90" workbookViewId="0" topLeftCell="A1">
      <selection activeCell="H17" sqref="H17"/>
    </sheetView>
  </sheetViews>
  <sheetFormatPr defaultColWidth="9.140625" defaultRowHeight="12.75"/>
  <cols>
    <col min="1" max="1" width="4.8515625" style="6" customWidth="1"/>
    <col min="2" max="2" width="15.57421875" style="5" customWidth="1"/>
    <col min="3" max="3" width="13.421875" style="6" customWidth="1"/>
    <col min="4" max="4" width="6.421875" style="5" customWidth="1"/>
    <col min="5" max="5" width="17.57421875" style="5" customWidth="1"/>
    <col min="6" max="6" width="9.140625" style="5" customWidth="1"/>
    <col min="7" max="7" width="7.00390625" style="5" bestFit="1" customWidth="1"/>
    <col min="8" max="8" width="2.00390625" style="5" customWidth="1"/>
    <col min="9" max="9" width="6.57421875" style="8" customWidth="1"/>
    <col min="10" max="10" width="2.140625" style="8" customWidth="1"/>
    <col min="11" max="11" width="7.57421875" style="13" customWidth="1"/>
    <col min="12" max="12" width="6.7109375" style="5" customWidth="1"/>
    <col min="13" max="13" width="2.140625" style="8" customWidth="1"/>
    <col min="14" max="14" width="7.421875" style="14" bestFit="1" customWidth="1"/>
    <col min="15" max="15" width="5.7109375" style="5" customWidth="1"/>
    <col min="16" max="16" width="2.140625" style="8" customWidth="1"/>
    <col min="17" max="17" width="5.00390625" style="14" customWidth="1"/>
    <col min="18" max="18" width="6.00390625" style="2" customWidth="1"/>
    <col min="19" max="19" width="2.421875" style="2" customWidth="1"/>
    <col min="20" max="20" width="5.8515625" style="0" customWidth="1"/>
    <col min="21" max="21" width="11.421875" style="0" hidden="1" customWidth="1"/>
    <col min="22" max="256" width="11.421875" style="0" customWidth="1"/>
  </cols>
  <sheetData>
    <row r="1" spans="1:20" s="22" customFormat="1" ht="20.25">
      <c r="A1" s="20" t="s">
        <v>88</v>
      </c>
      <c r="B1" s="23"/>
      <c r="C1" s="20"/>
      <c r="D1" s="23"/>
      <c r="E1" s="23"/>
      <c r="F1" s="23"/>
      <c r="G1" s="23"/>
      <c r="H1" s="23"/>
      <c r="I1" s="16"/>
      <c r="J1" s="17"/>
      <c r="K1" s="18"/>
      <c r="L1" s="23"/>
      <c r="M1" s="17"/>
      <c r="N1" s="19"/>
      <c r="O1" s="109" t="s">
        <v>192</v>
      </c>
      <c r="P1" s="109"/>
      <c r="Q1" s="109"/>
      <c r="R1" s="109"/>
      <c r="S1" s="109"/>
      <c r="T1" s="109"/>
    </row>
    <row r="2" spans="1:19" ht="12.75">
      <c r="A2" s="10"/>
      <c r="B2" s="9"/>
      <c r="C2" s="10"/>
      <c r="D2" s="9"/>
      <c r="E2" s="9"/>
      <c r="F2" s="9"/>
      <c r="G2" s="9"/>
      <c r="H2" s="47"/>
      <c r="I2" s="7"/>
      <c r="J2" s="7"/>
      <c r="K2" s="11"/>
      <c r="L2" s="7"/>
      <c r="M2" s="7"/>
      <c r="N2" s="12"/>
      <c r="O2" s="25"/>
      <c r="P2" s="7"/>
      <c r="Q2" s="12"/>
      <c r="R2"/>
      <c r="S2"/>
    </row>
    <row r="3" spans="1:19" ht="12.75">
      <c r="A3" s="10"/>
      <c r="B3" s="9"/>
      <c r="C3" s="10"/>
      <c r="D3" s="9"/>
      <c r="E3" s="9"/>
      <c r="F3" s="9"/>
      <c r="G3" s="9"/>
      <c r="H3" s="47"/>
      <c r="I3" s="107"/>
      <c r="J3" s="107"/>
      <c r="K3" s="107"/>
      <c r="L3" s="107"/>
      <c r="M3" s="107"/>
      <c r="N3" s="107"/>
      <c r="O3" s="107"/>
      <c r="P3" s="107"/>
      <c r="Q3" s="107"/>
      <c r="R3"/>
      <c r="S3"/>
    </row>
    <row r="4" spans="1:21" s="1" customFormat="1" ht="12.75">
      <c r="A4" s="87"/>
      <c r="B4" s="88" t="s">
        <v>0</v>
      </c>
      <c r="C4" s="87" t="s">
        <v>1</v>
      </c>
      <c r="D4" s="87" t="s">
        <v>5</v>
      </c>
      <c r="E4" s="88" t="s">
        <v>2</v>
      </c>
      <c r="F4" s="89" t="s">
        <v>6</v>
      </c>
      <c r="G4" s="90" t="s">
        <v>7</v>
      </c>
      <c r="H4" s="100"/>
      <c r="I4" s="56" t="s">
        <v>14</v>
      </c>
      <c r="J4" s="57" t="s">
        <v>4</v>
      </c>
      <c r="K4" s="58" t="s">
        <v>3</v>
      </c>
      <c r="L4" s="63" t="s">
        <v>9</v>
      </c>
      <c r="M4" s="64" t="s">
        <v>4</v>
      </c>
      <c r="N4" s="58" t="s">
        <v>3</v>
      </c>
      <c r="O4" s="63" t="s">
        <v>11</v>
      </c>
      <c r="P4" s="64" t="s">
        <v>4</v>
      </c>
      <c r="Q4" s="58" t="s">
        <v>3</v>
      </c>
      <c r="R4" s="63" t="s">
        <v>10</v>
      </c>
      <c r="S4" s="64" t="s">
        <v>4</v>
      </c>
      <c r="T4" s="58" t="s">
        <v>3</v>
      </c>
      <c r="U4" s="36" t="s">
        <v>3</v>
      </c>
    </row>
    <row r="5" spans="1:21" s="1" customFormat="1" ht="12.75">
      <c r="A5" s="76"/>
      <c r="B5" s="77" t="s">
        <v>8</v>
      </c>
      <c r="C5" s="78"/>
      <c r="D5" s="78"/>
      <c r="E5" s="77"/>
      <c r="F5" s="79"/>
      <c r="G5" s="80"/>
      <c r="H5" s="100"/>
      <c r="I5" s="56"/>
      <c r="J5" s="57"/>
      <c r="K5" s="58"/>
      <c r="L5" s="63"/>
      <c r="M5" s="64"/>
      <c r="N5" s="58"/>
      <c r="O5" s="63"/>
      <c r="P5" s="64"/>
      <c r="Q5" s="58"/>
      <c r="R5" s="63"/>
      <c r="S5" s="64"/>
      <c r="T5" s="58"/>
      <c r="U5" s="33"/>
    </row>
    <row r="6" spans="1:21" s="85" customFormat="1" ht="12.75">
      <c r="A6" s="82">
        <v>1</v>
      </c>
      <c r="B6" s="54" t="s">
        <v>202</v>
      </c>
      <c r="C6" s="54" t="s">
        <v>203</v>
      </c>
      <c r="D6" s="54">
        <v>2007</v>
      </c>
      <c r="E6" s="54" t="s">
        <v>28</v>
      </c>
      <c r="F6" s="83">
        <f>IF(B6="","",K6+N6+Q6+T6)</f>
        <v>745</v>
      </c>
      <c r="G6" s="84" t="s">
        <v>86</v>
      </c>
      <c r="H6" s="27"/>
      <c r="I6" s="41">
        <v>15.49</v>
      </c>
      <c r="J6" s="42" t="str">
        <f>IF(I6="","","/")</f>
        <v>/</v>
      </c>
      <c r="K6" s="43">
        <f>IF(I6="","0",INT(4.22443*((1850-(I6*100))/100)^2.5))</f>
        <v>66</v>
      </c>
      <c r="L6" s="41">
        <v>2.6</v>
      </c>
      <c r="M6" s="42" t="str">
        <f>IF(L6="","","/")</f>
        <v>/</v>
      </c>
      <c r="N6" s="43">
        <f>IF(L6="","0",INT(171.91361*((100*L6-125)/100)^1.1))</f>
        <v>239</v>
      </c>
      <c r="O6" s="41"/>
      <c r="P6" s="42" t="str">
        <f>IF(O6="","","/")</f>
        <v/>
      </c>
      <c r="Q6" s="43">
        <v>0</v>
      </c>
      <c r="R6" s="44">
        <v>7.65</v>
      </c>
      <c r="S6" s="42" t="str">
        <f>IF(R6="","","/")</f>
        <v>/</v>
      </c>
      <c r="T6" s="43">
        <f>IF(R6="","0",INT(83.435373*((100*R6-130)/100)^0.9))</f>
        <v>440</v>
      </c>
      <c r="U6" s="12" t="e">
        <f>IF(S6="","0",INT(82.491673*((100*S6-178)/100)^0.9))</f>
        <v>#VALUE!</v>
      </c>
    </row>
    <row r="7" spans="6:8" ht="12.75">
      <c r="F7" s="24"/>
      <c r="H7" s="70"/>
    </row>
    <row r="8" ht="12.75">
      <c r="F8" s="24"/>
    </row>
    <row r="9" ht="12.75">
      <c r="F9" s="24"/>
    </row>
    <row r="10" ht="12.75">
      <c r="F10" s="24"/>
    </row>
    <row r="11" ht="12.75">
      <c r="F11" s="24"/>
    </row>
    <row r="12" ht="12.75">
      <c r="F12" s="24"/>
    </row>
    <row r="13" ht="12.75">
      <c r="F13" s="24"/>
    </row>
    <row r="14" ht="12.75">
      <c r="F14" s="24"/>
    </row>
    <row r="15" ht="12.75">
      <c r="F15" s="24"/>
    </row>
    <row r="16" ht="12.75">
      <c r="F16" s="24"/>
    </row>
  </sheetData>
  <mergeCells count="2">
    <mergeCell ref="O1:T1"/>
    <mergeCell ref="I3:Q3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6"/>
  <sheetViews>
    <sheetView workbookViewId="0" topLeftCell="A1">
      <selection activeCell="G10" sqref="G10"/>
    </sheetView>
  </sheetViews>
  <sheetFormatPr defaultColWidth="9.140625" defaultRowHeight="12.75"/>
  <cols>
    <col min="1" max="1" width="4.8515625" style="6" customWidth="1"/>
    <col min="2" max="2" width="15.57421875" style="5" customWidth="1"/>
    <col min="3" max="3" width="16.00390625" style="6" customWidth="1"/>
    <col min="4" max="4" width="6.421875" style="5" customWidth="1"/>
    <col min="5" max="5" width="18.57421875" style="5" customWidth="1"/>
    <col min="6" max="6" width="9.140625" style="5" customWidth="1"/>
    <col min="7" max="7" width="7.00390625" style="5" bestFit="1" customWidth="1"/>
    <col min="8" max="8" width="2.00390625" style="5" customWidth="1"/>
    <col min="9" max="9" width="6.57421875" style="8" customWidth="1"/>
    <col min="10" max="10" width="2.140625" style="8" customWidth="1"/>
    <col min="11" max="11" width="5.57421875" style="13" bestFit="1" customWidth="1"/>
    <col min="12" max="12" width="6.7109375" style="5" customWidth="1"/>
    <col min="13" max="13" width="2.140625" style="8" customWidth="1"/>
    <col min="14" max="14" width="7.421875" style="14" bestFit="1" customWidth="1"/>
    <col min="15" max="15" width="6.8515625" style="5" customWidth="1"/>
    <col min="16" max="16" width="2.140625" style="8" customWidth="1"/>
    <col min="17" max="17" width="7.421875" style="14" bestFit="1" customWidth="1"/>
    <col min="18" max="19" width="10.421875" style="2" customWidth="1"/>
    <col min="20" max="20" width="7.57421875" style="0" customWidth="1"/>
    <col min="21" max="21" width="11.421875" style="0" hidden="1" customWidth="1"/>
    <col min="22" max="256" width="11.421875" style="0" customWidth="1"/>
  </cols>
  <sheetData>
    <row r="1" spans="1:20" s="22" customFormat="1" ht="20.25">
      <c r="A1" s="20" t="s">
        <v>88</v>
      </c>
      <c r="B1" s="23"/>
      <c r="C1" s="20"/>
      <c r="D1" s="23"/>
      <c r="E1" s="23"/>
      <c r="F1" s="23"/>
      <c r="G1" s="23"/>
      <c r="H1" s="23"/>
      <c r="I1" s="109" t="s">
        <v>16</v>
      </c>
      <c r="J1" s="109"/>
      <c r="K1" s="109"/>
      <c r="L1" s="109"/>
      <c r="M1" s="109"/>
      <c r="N1" s="109"/>
      <c r="O1" s="109"/>
      <c r="P1" s="109"/>
      <c r="Q1" s="109"/>
      <c r="R1" s="21"/>
      <c r="S1" s="21"/>
      <c r="T1" s="21"/>
    </row>
    <row r="2" spans="1:19" ht="12.75">
      <c r="A2" s="10"/>
      <c r="B2" s="9"/>
      <c r="C2" s="10"/>
      <c r="D2" s="9"/>
      <c r="E2" s="9"/>
      <c r="F2" s="9"/>
      <c r="G2" s="9"/>
      <c r="H2" s="9"/>
      <c r="I2" s="7"/>
      <c r="J2" s="7"/>
      <c r="K2" s="11"/>
      <c r="L2" s="7"/>
      <c r="M2" s="7"/>
      <c r="N2" s="12"/>
      <c r="O2" s="25"/>
      <c r="P2" s="7"/>
      <c r="Q2" s="12"/>
      <c r="R2"/>
      <c r="S2"/>
    </row>
    <row r="3" spans="1:19" ht="12.75">
      <c r="A3" s="10"/>
      <c r="B3" s="9"/>
      <c r="C3" s="10"/>
      <c r="D3" s="9"/>
      <c r="E3" s="9"/>
      <c r="F3" s="9"/>
      <c r="G3" s="9"/>
      <c r="H3" s="9"/>
      <c r="I3" s="107"/>
      <c r="J3" s="107"/>
      <c r="K3" s="107"/>
      <c r="L3" s="107"/>
      <c r="M3" s="107"/>
      <c r="N3" s="107"/>
      <c r="O3" s="107"/>
      <c r="P3" s="107"/>
      <c r="Q3" s="107"/>
      <c r="R3"/>
      <c r="S3"/>
    </row>
    <row r="4" spans="1:17" s="1" customFormat="1" ht="12.75">
      <c r="A4" s="87"/>
      <c r="B4" s="88" t="s">
        <v>0</v>
      </c>
      <c r="C4" s="87" t="s">
        <v>1</v>
      </c>
      <c r="D4" s="87" t="s">
        <v>5</v>
      </c>
      <c r="E4" s="88" t="s">
        <v>2</v>
      </c>
      <c r="F4" s="89" t="s">
        <v>6</v>
      </c>
      <c r="G4" s="90" t="s">
        <v>7</v>
      </c>
      <c r="H4" s="26"/>
      <c r="I4" s="56" t="s">
        <v>12</v>
      </c>
      <c r="J4" s="57" t="s">
        <v>4</v>
      </c>
      <c r="K4" s="58" t="s">
        <v>3</v>
      </c>
      <c r="L4" s="63" t="s">
        <v>9</v>
      </c>
      <c r="M4" s="64" t="s">
        <v>4</v>
      </c>
      <c r="N4" s="58" t="s">
        <v>3</v>
      </c>
      <c r="O4" s="63" t="s">
        <v>13</v>
      </c>
      <c r="P4" s="64" t="s">
        <v>4</v>
      </c>
      <c r="Q4" s="58" t="s">
        <v>3</v>
      </c>
    </row>
    <row r="5" spans="1:17" s="1" customFormat="1" ht="12.75">
      <c r="A5" s="76"/>
      <c r="B5" s="77" t="s">
        <v>8</v>
      </c>
      <c r="C5" s="78"/>
      <c r="D5" s="78"/>
      <c r="E5" s="77"/>
      <c r="F5" s="79"/>
      <c r="G5" s="80"/>
      <c r="H5" s="100"/>
      <c r="I5" s="56"/>
      <c r="J5" s="57"/>
      <c r="K5" s="58"/>
      <c r="L5" s="63"/>
      <c r="M5" s="64"/>
      <c r="N5" s="58"/>
      <c r="O5" s="63"/>
      <c r="P5" s="64"/>
      <c r="Q5" s="58"/>
    </row>
    <row r="6" spans="1:21" ht="12.75">
      <c r="A6" s="81">
        <v>1</v>
      </c>
      <c r="B6" s="49" t="s">
        <v>112</v>
      </c>
      <c r="C6" s="49" t="s">
        <v>113</v>
      </c>
      <c r="D6" s="49">
        <v>2015</v>
      </c>
      <c r="E6" s="49" t="s">
        <v>114</v>
      </c>
      <c r="F6" s="74">
        <f aca="true" t="shared" si="0" ref="F6:F23">K6+N6+Q6</f>
        <v>704</v>
      </c>
      <c r="G6" s="68" t="s">
        <v>86</v>
      </c>
      <c r="H6" s="47"/>
      <c r="I6" s="59">
        <v>10.81</v>
      </c>
      <c r="J6" s="48" t="str">
        <f aca="true" t="shared" si="1" ref="J6:J23">IF(I6="","","/")</f>
        <v>/</v>
      </c>
      <c r="K6" s="60">
        <f aca="true" t="shared" si="2" ref="K6:K23">IF(I6="","0",INT(7.48676*((1460-(I6*100))/100)^2.5))</f>
        <v>209</v>
      </c>
      <c r="L6" s="59">
        <v>3.09</v>
      </c>
      <c r="M6" s="48" t="str">
        <f aca="true" t="shared" si="3" ref="M6:M23">IF(L6="","","/")</f>
        <v>/</v>
      </c>
      <c r="N6" s="60">
        <f aca="true" t="shared" si="4" ref="N6:N23">IF(L6="","0",INT(171.91361*((100*L6-125)/100)^1.1))</f>
        <v>336</v>
      </c>
      <c r="O6" s="67">
        <v>12.99</v>
      </c>
      <c r="P6" s="48" t="str">
        <f aca="true" t="shared" si="5" ref="P6:P23">IF(O6="","","/")</f>
        <v>/</v>
      </c>
      <c r="Q6" s="60">
        <f aca="true" t="shared" si="6" ref="Q6:Q23">IF(O6="","0",INT(24.63917*((100*O6-500)/100)^0.9))</f>
        <v>159</v>
      </c>
      <c r="R6" s="15"/>
      <c r="S6"/>
      <c r="U6" s="15" t="e">
        <f>(6000*#REF!)+(100*#REF!)+#REF!</f>
        <v>#REF!</v>
      </c>
    </row>
    <row r="7" spans="1:21" ht="12.75">
      <c r="A7" s="81">
        <v>2</v>
      </c>
      <c r="B7" s="49" t="s">
        <v>122</v>
      </c>
      <c r="C7" s="49" t="s">
        <v>123</v>
      </c>
      <c r="D7" s="49">
        <v>2015</v>
      </c>
      <c r="E7" s="49" t="s">
        <v>28</v>
      </c>
      <c r="F7" s="74">
        <f t="shared" si="0"/>
        <v>632</v>
      </c>
      <c r="G7" s="68" t="s">
        <v>86</v>
      </c>
      <c r="H7" s="27"/>
      <c r="I7" s="59">
        <v>10.53</v>
      </c>
      <c r="J7" s="48" t="str">
        <f t="shared" si="1"/>
        <v>/</v>
      </c>
      <c r="K7" s="60">
        <f t="shared" si="2"/>
        <v>250</v>
      </c>
      <c r="L7" s="59">
        <v>2.44</v>
      </c>
      <c r="M7" s="48" t="str">
        <f t="shared" si="3"/>
        <v>/</v>
      </c>
      <c r="N7" s="60">
        <f t="shared" si="4"/>
        <v>208</v>
      </c>
      <c r="O7" s="67">
        <v>13.8</v>
      </c>
      <c r="P7" s="48" t="str">
        <f t="shared" si="5"/>
        <v>/</v>
      </c>
      <c r="Q7" s="60">
        <f t="shared" si="6"/>
        <v>174</v>
      </c>
      <c r="R7" s="40"/>
      <c r="S7" s="4"/>
      <c r="T7" s="4"/>
      <c r="U7" s="15" t="e">
        <f>(6000*#REF!)+(100*#REF!)+#REF!</f>
        <v>#REF!</v>
      </c>
    </row>
    <row r="8" spans="1:21" ht="12.75">
      <c r="A8" s="81">
        <v>3</v>
      </c>
      <c r="B8" s="50" t="s">
        <v>118</v>
      </c>
      <c r="C8" s="50" t="s">
        <v>119</v>
      </c>
      <c r="D8" s="50">
        <v>2015</v>
      </c>
      <c r="E8" s="49" t="s">
        <v>24</v>
      </c>
      <c r="F8" s="74">
        <f t="shared" si="0"/>
        <v>613</v>
      </c>
      <c r="G8" s="68" t="s">
        <v>86</v>
      </c>
      <c r="H8" s="27"/>
      <c r="I8" s="59">
        <v>10.72</v>
      </c>
      <c r="J8" s="48" t="str">
        <f t="shared" si="1"/>
        <v>/</v>
      </c>
      <c r="K8" s="60">
        <f t="shared" si="2"/>
        <v>222</v>
      </c>
      <c r="L8" s="59">
        <v>2.68</v>
      </c>
      <c r="M8" s="48" t="str">
        <f t="shared" si="3"/>
        <v>/</v>
      </c>
      <c r="N8" s="60">
        <f t="shared" si="4"/>
        <v>254</v>
      </c>
      <c r="O8" s="67">
        <v>11.74</v>
      </c>
      <c r="P8" s="48" t="str">
        <f t="shared" si="5"/>
        <v>/</v>
      </c>
      <c r="Q8" s="60">
        <f t="shared" si="6"/>
        <v>137</v>
      </c>
      <c r="R8" s="15"/>
      <c r="S8"/>
      <c r="U8" s="15" t="e">
        <f>(6000*#REF!)+(100*#REF!)+#REF!</f>
        <v>#REF!</v>
      </c>
    </row>
    <row r="9" spans="1:21" s="4" customFormat="1" ht="12.75">
      <c r="A9" s="81">
        <v>4</v>
      </c>
      <c r="B9" s="49" t="s">
        <v>115</v>
      </c>
      <c r="C9" s="49" t="s">
        <v>83</v>
      </c>
      <c r="D9" s="49">
        <v>2015</v>
      </c>
      <c r="E9" s="49" t="s">
        <v>114</v>
      </c>
      <c r="F9" s="74">
        <f t="shared" si="0"/>
        <v>577</v>
      </c>
      <c r="G9" s="75" t="s">
        <v>87</v>
      </c>
      <c r="H9" s="85"/>
      <c r="I9" s="59">
        <v>11.45</v>
      </c>
      <c r="J9" s="48" t="str">
        <f t="shared" si="1"/>
        <v>/</v>
      </c>
      <c r="K9" s="60">
        <f t="shared" si="2"/>
        <v>131</v>
      </c>
      <c r="L9" s="59">
        <v>2.23</v>
      </c>
      <c r="M9" s="48" t="str">
        <f t="shared" si="3"/>
        <v>/</v>
      </c>
      <c r="N9" s="60">
        <f t="shared" si="4"/>
        <v>168</v>
      </c>
      <c r="O9" s="67">
        <v>19.8</v>
      </c>
      <c r="P9" s="48" t="str">
        <f t="shared" si="5"/>
        <v>/</v>
      </c>
      <c r="Q9" s="60">
        <f t="shared" si="6"/>
        <v>278</v>
      </c>
      <c r="R9" s="40"/>
      <c r="U9" s="15" t="e">
        <f>(6000*#REF!)+(100*#REF!)+#REF!</f>
        <v>#REF!</v>
      </c>
    </row>
    <row r="10" spans="1:21" s="4" customFormat="1" ht="12.75">
      <c r="A10" s="81">
        <v>5</v>
      </c>
      <c r="B10" s="49" t="s">
        <v>132</v>
      </c>
      <c r="C10" s="49" t="s">
        <v>133</v>
      </c>
      <c r="D10" s="49">
        <v>2015</v>
      </c>
      <c r="E10" s="49" t="s">
        <v>39</v>
      </c>
      <c r="F10" s="74">
        <f t="shared" si="0"/>
        <v>549</v>
      </c>
      <c r="G10" s="105" t="s">
        <v>87</v>
      </c>
      <c r="H10" s="70"/>
      <c r="I10" s="61">
        <v>11.03</v>
      </c>
      <c r="J10" s="48" t="str">
        <f t="shared" si="1"/>
        <v>/</v>
      </c>
      <c r="K10" s="60">
        <f t="shared" si="2"/>
        <v>180</v>
      </c>
      <c r="L10" s="65">
        <v>2.28</v>
      </c>
      <c r="M10" s="48" t="str">
        <f t="shared" si="3"/>
        <v>/</v>
      </c>
      <c r="N10" s="60">
        <f t="shared" si="4"/>
        <v>177</v>
      </c>
      <c r="O10" s="65">
        <v>14.83</v>
      </c>
      <c r="P10" s="48" t="str">
        <f t="shared" si="5"/>
        <v>/</v>
      </c>
      <c r="Q10" s="60">
        <f t="shared" si="6"/>
        <v>192</v>
      </c>
      <c r="R10" s="40"/>
      <c r="U10" s="15" t="e">
        <f>(6000*#REF!)+(100*#REF!)+#REF!</f>
        <v>#REF!</v>
      </c>
    </row>
    <row r="11" spans="1:21" s="4" customFormat="1" ht="12.75">
      <c r="A11" s="81">
        <v>6</v>
      </c>
      <c r="B11" s="50" t="s">
        <v>94</v>
      </c>
      <c r="C11" s="50" t="s">
        <v>117</v>
      </c>
      <c r="D11" s="50">
        <v>2015</v>
      </c>
      <c r="E11" s="49" t="s">
        <v>24</v>
      </c>
      <c r="F11" s="74">
        <f t="shared" si="0"/>
        <v>539</v>
      </c>
      <c r="G11" s="68" t="s">
        <v>87</v>
      </c>
      <c r="H11" s="27"/>
      <c r="I11" s="59">
        <v>11.77</v>
      </c>
      <c r="J11" s="48" t="str">
        <f t="shared" si="1"/>
        <v>/</v>
      </c>
      <c r="K11" s="60">
        <f t="shared" si="2"/>
        <v>100</v>
      </c>
      <c r="L11" s="59">
        <v>2.66</v>
      </c>
      <c r="M11" s="48" t="str">
        <f t="shared" si="3"/>
        <v>/</v>
      </c>
      <c r="N11" s="60">
        <f t="shared" si="4"/>
        <v>250</v>
      </c>
      <c r="O11" s="67">
        <v>14.65</v>
      </c>
      <c r="P11" s="48" t="str">
        <f t="shared" si="5"/>
        <v>/</v>
      </c>
      <c r="Q11" s="60">
        <f t="shared" si="6"/>
        <v>189</v>
      </c>
      <c r="U11" s="15" t="e">
        <f>(6000*#REF!)+(100*#REF!)+#REF!</f>
        <v>#REF!</v>
      </c>
    </row>
    <row r="12" spans="1:21" s="4" customFormat="1" ht="12.75">
      <c r="A12" s="81">
        <v>7</v>
      </c>
      <c r="B12" s="49" t="s">
        <v>108</v>
      </c>
      <c r="C12" s="49" t="s">
        <v>109</v>
      </c>
      <c r="D12" s="49">
        <v>2015</v>
      </c>
      <c r="E12" s="49" t="s">
        <v>80</v>
      </c>
      <c r="F12" s="74">
        <f t="shared" si="0"/>
        <v>528</v>
      </c>
      <c r="G12" s="75"/>
      <c r="H12" s="47"/>
      <c r="I12" s="59">
        <v>11.45</v>
      </c>
      <c r="J12" s="48" t="str">
        <f t="shared" si="1"/>
        <v>/</v>
      </c>
      <c r="K12" s="60">
        <f t="shared" si="2"/>
        <v>131</v>
      </c>
      <c r="L12" s="59">
        <v>2.45</v>
      </c>
      <c r="M12" s="48" t="str">
        <f t="shared" si="3"/>
        <v>/</v>
      </c>
      <c r="N12" s="60">
        <f t="shared" si="4"/>
        <v>210</v>
      </c>
      <c r="O12" s="67">
        <v>14.51</v>
      </c>
      <c r="P12" s="48" t="str">
        <f t="shared" si="5"/>
        <v>/</v>
      </c>
      <c r="Q12" s="60">
        <f t="shared" si="6"/>
        <v>187</v>
      </c>
      <c r="U12" s="15" t="e">
        <f>(6000*#REF!)+(100*#REF!)+#REF!</f>
        <v>#REF!</v>
      </c>
    </row>
    <row r="13" spans="1:21" s="4" customFormat="1" ht="12.75">
      <c r="A13" s="81">
        <v>8</v>
      </c>
      <c r="B13" s="49" t="s">
        <v>129</v>
      </c>
      <c r="C13" s="49" t="s">
        <v>55</v>
      </c>
      <c r="D13" s="49">
        <v>2015</v>
      </c>
      <c r="E13" s="49" t="s">
        <v>39</v>
      </c>
      <c r="F13" s="74">
        <f t="shared" si="0"/>
        <v>527</v>
      </c>
      <c r="G13" s="51"/>
      <c r="H13" s="47"/>
      <c r="I13" s="59">
        <v>11.29</v>
      </c>
      <c r="J13" s="48" t="str">
        <f t="shared" si="1"/>
        <v>/</v>
      </c>
      <c r="K13" s="60">
        <f t="shared" si="2"/>
        <v>149</v>
      </c>
      <c r="L13" s="59">
        <v>2.76</v>
      </c>
      <c r="M13" s="48" t="str">
        <f t="shared" si="3"/>
        <v>/</v>
      </c>
      <c r="N13" s="60">
        <f t="shared" si="4"/>
        <v>270</v>
      </c>
      <c r="O13" s="67">
        <v>10.17</v>
      </c>
      <c r="P13" s="48" t="str">
        <f t="shared" si="5"/>
        <v>/</v>
      </c>
      <c r="Q13" s="60">
        <f t="shared" si="6"/>
        <v>108</v>
      </c>
      <c r="R13"/>
      <c r="S13"/>
      <c r="T13"/>
      <c r="U13" s="15" t="e">
        <f>(6000*#REF!)+(100*#REF!)+#REF!</f>
        <v>#REF!</v>
      </c>
    </row>
    <row r="14" spans="1:21" s="4" customFormat="1" ht="12.75">
      <c r="A14" s="81">
        <v>9</v>
      </c>
      <c r="B14" s="49" t="s">
        <v>134</v>
      </c>
      <c r="C14" s="49" t="s">
        <v>125</v>
      </c>
      <c r="D14" s="49">
        <v>2015</v>
      </c>
      <c r="E14" s="49" t="s">
        <v>39</v>
      </c>
      <c r="F14" s="74">
        <f t="shared" si="0"/>
        <v>493</v>
      </c>
      <c r="G14" s="53"/>
      <c r="H14" s="70"/>
      <c r="I14" s="102">
        <v>11.1</v>
      </c>
      <c r="J14" s="48" t="str">
        <f t="shared" si="1"/>
        <v>/</v>
      </c>
      <c r="K14" s="60">
        <f t="shared" si="2"/>
        <v>171</v>
      </c>
      <c r="L14" s="103">
        <v>2.4</v>
      </c>
      <c r="M14" s="48" t="str">
        <f t="shared" si="3"/>
        <v>/</v>
      </c>
      <c r="N14" s="60">
        <f t="shared" si="4"/>
        <v>200</v>
      </c>
      <c r="O14" s="65">
        <v>10.95</v>
      </c>
      <c r="P14" s="48" t="str">
        <f t="shared" si="5"/>
        <v>/</v>
      </c>
      <c r="Q14" s="60">
        <f t="shared" si="6"/>
        <v>122</v>
      </c>
      <c r="R14"/>
      <c r="S14"/>
      <c r="T14"/>
      <c r="U14" s="15" t="e">
        <f>(6000*#REF!)+(100*#REF!)+#REF!</f>
        <v>#REF!</v>
      </c>
    </row>
    <row r="15" spans="1:21" s="4" customFormat="1" ht="12.75">
      <c r="A15" s="81">
        <v>10</v>
      </c>
      <c r="B15" s="50" t="s">
        <v>120</v>
      </c>
      <c r="C15" s="50" t="s">
        <v>121</v>
      </c>
      <c r="D15" s="50">
        <v>2015</v>
      </c>
      <c r="E15" s="49" t="s">
        <v>24</v>
      </c>
      <c r="F15" s="74">
        <f t="shared" si="0"/>
        <v>444</v>
      </c>
      <c r="G15" s="52"/>
      <c r="H15" s="27"/>
      <c r="I15" s="59">
        <v>11.09</v>
      </c>
      <c r="J15" s="48" t="str">
        <f t="shared" si="1"/>
        <v>/</v>
      </c>
      <c r="K15" s="60">
        <f t="shared" si="2"/>
        <v>172</v>
      </c>
      <c r="L15" s="59">
        <v>2.46</v>
      </c>
      <c r="M15" s="48" t="str">
        <f t="shared" si="3"/>
        <v>/</v>
      </c>
      <c r="N15" s="60">
        <f t="shared" si="4"/>
        <v>212</v>
      </c>
      <c r="O15" s="67">
        <v>7.73</v>
      </c>
      <c r="P15" s="48" t="str">
        <f t="shared" si="5"/>
        <v>/</v>
      </c>
      <c r="Q15" s="60">
        <f t="shared" si="6"/>
        <v>60</v>
      </c>
      <c r="R15" s="3"/>
      <c r="S15" s="3"/>
      <c r="T15"/>
      <c r="U15" s="15" t="e">
        <f>(6000*#REF!)+(100*#REF!)+#REF!</f>
        <v>#REF!</v>
      </c>
    </row>
    <row r="16" spans="1:21" s="4" customFormat="1" ht="12.75">
      <c r="A16" s="81">
        <v>11</v>
      </c>
      <c r="B16" s="49" t="s">
        <v>128</v>
      </c>
      <c r="C16" s="49" t="s">
        <v>41</v>
      </c>
      <c r="D16" s="49">
        <v>2015</v>
      </c>
      <c r="E16" s="49" t="s">
        <v>39</v>
      </c>
      <c r="F16" s="74">
        <f t="shared" si="0"/>
        <v>415</v>
      </c>
      <c r="G16" s="68"/>
      <c r="H16" s="27"/>
      <c r="I16" s="59">
        <v>11.46</v>
      </c>
      <c r="J16" s="48" t="str">
        <f t="shared" si="1"/>
        <v>/</v>
      </c>
      <c r="K16" s="60">
        <f t="shared" si="2"/>
        <v>130</v>
      </c>
      <c r="L16" s="59">
        <v>2.3</v>
      </c>
      <c r="M16" s="48" t="str">
        <f t="shared" si="3"/>
        <v>/</v>
      </c>
      <c r="N16" s="60">
        <f t="shared" si="4"/>
        <v>181</v>
      </c>
      <c r="O16" s="67">
        <v>9.97</v>
      </c>
      <c r="P16" s="48" t="str">
        <f t="shared" si="5"/>
        <v>/</v>
      </c>
      <c r="Q16" s="60">
        <f t="shared" si="6"/>
        <v>104</v>
      </c>
      <c r="R16"/>
      <c r="S16"/>
      <c r="T16"/>
      <c r="U16" s="15" t="e">
        <f>(6000*#REF!)+(100*#REF!)+#REF!</f>
        <v>#REF!</v>
      </c>
    </row>
    <row r="17" spans="1:21" s="4" customFormat="1" ht="12.75">
      <c r="A17" s="81">
        <v>12</v>
      </c>
      <c r="B17" s="49" t="s">
        <v>35</v>
      </c>
      <c r="C17" s="49" t="s">
        <v>125</v>
      </c>
      <c r="D17" s="49">
        <v>2015</v>
      </c>
      <c r="E17" s="49" t="s">
        <v>36</v>
      </c>
      <c r="F17" s="74">
        <f t="shared" si="0"/>
        <v>406</v>
      </c>
      <c r="G17" s="75"/>
      <c r="H17" s="47"/>
      <c r="I17" s="59">
        <v>11.38</v>
      </c>
      <c r="J17" s="48" t="str">
        <f t="shared" si="1"/>
        <v>/</v>
      </c>
      <c r="K17" s="60">
        <f t="shared" si="2"/>
        <v>139</v>
      </c>
      <c r="L17" s="59">
        <v>2.2</v>
      </c>
      <c r="M17" s="48" t="str">
        <f t="shared" si="3"/>
        <v>/</v>
      </c>
      <c r="N17" s="60">
        <f t="shared" si="4"/>
        <v>162</v>
      </c>
      <c r="O17" s="67">
        <v>10.03</v>
      </c>
      <c r="P17" s="48" t="str">
        <f t="shared" si="5"/>
        <v>/</v>
      </c>
      <c r="Q17" s="60">
        <f t="shared" si="6"/>
        <v>105</v>
      </c>
      <c r="U17" s="15" t="e">
        <f>(6000*#REF!)+(100*#REF!)+#REF!</f>
        <v>#REF!</v>
      </c>
    </row>
    <row r="18" spans="1:21" s="4" customFormat="1" ht="12.75">
      <c r="A18" s="81">
        <v>13</v>
      </c>
      <c r="B18" s="49" t="s">
        <v>104</v>
      </c>
      <c r="C18" s="49" t="s">
        <v>79</v>
      </c>
      <c r="D18" s="49">
        <v>2015</v>
      </c>
      <c r="E18" s="49" t="s">
        <v>36</v>
      </c>
      <c r="F18" s="74">
        <f t="shared" si="0"/>
        <v>316</v>
      </c>
      <c r="G18" s="68"/>
      <c r="H18" s="47"/>
      <c r="I18" s="59">
        <v>11.58</v>
      </c>
      <c r="J18" s="48" t="str">
        <f t="shared" si="1"/>
        <v>/</v>
      </c>
      <c r="K18" s="60">
        <f t="shared" si="2"/>
        <v>118</v>
      </c>
      <c r="L18" s="59">
        <v>1.98</v>
      </c>
      <c r="M18" s="48" t="str">
        <f t="shared" si="3"/>
        <v>/</v>
      </c>
      <c r="N18" s="60">
        <f t="shared" si="4"/>
        <v>121</v>
      </c>
      <c r="O18" s="67">
        <v>8.58</v>
      </c>
      <c r="P18" s="48" t="str">
        <f t="shared" si="5"/>
        <v>/</v>
      </c>
      <c r="Q18" s="60">
        <f t="shared" si="6"/>
        <v>77</v>
      </c>
      <c r="R18" s="40"/>
      <c r="U18" s="15" t="e">
        <f>(6000*#REF!)+(100*#REF!)+#REF!</f>
        <v>#REF!</v>
      </c>
    </row>
    <row r="19" spans="1:21" s="4" customFormat="1" ht="12.75">
      <c r="A19" s="81">
        <v>14</v>
      </c>
      <c r="B19" s="49" t="s">
        <v>78</v>
      </c>
      <c r="C19" s="49" t="s">
        <v>124</v>
      </c>
      <c r="D19" s="49">
        <v>2015</v>
      </c>
      <c r="E19" s="49" t="s">
        <v>34</v>
      </c>
      <c r="F19" s="74">
        <f t="shared" si="0"/>
        <v>289</v>
      </c>
      <c r="G19" s="68"/>
      <c r="H19" s="27"/>
      <c r="I19" s="59">
        <v>11.9</v>
      </c>
      <c r="J19" s="48" t="str">
        <f t="shared" si="1"/>
        <v>/</v>
      </c>
      <c r="K19" s="60">
        <f t="shared" si="2"/>
        <v>89</v>
      </c>
      <c r="L19" s="59">
        <v>2.19</v>
      </c>
      <c r="M19" s="48" t="str">
        <f t="shared" si="3"/>
        <v>/</v>
      </c>
      <c r="N19" s="60">
        <f t="shared" si="4"/>
        <v>160</v>
      </c>
      <c r="O19" s="67">
        <v>6.72</v>
      </c>
      <c r="P19" s="48" t="str">
        <f t="shared" si="5"/>
        <v>/</v>
      </c>
      <c r="Q19" s="60">
        <f t="shared" si="6"/>
        <v>40</v>
      </c>
      <c r="R19" s="3"/>
      <c r="S19" s="3"/>
      <c r="T19"/>
      <c r="U19" s="15" t="e">
        <f>(6000*#REF!)+(100*#REF!)+#REF!</f>
        <v>#REF!</v>
      </c>
    </row>
    <row r="20" spans="1:21" s="4" customFormat="1" ht="12.75">
      <c r="A20" s="81">
        <v>15</v>
      </c>
      <c r="B20" s="49" t="s">
        <v>130</v>
      </c>
      <c r="C20" s="49" t="s">
        <v>131</v>
      </c>
      <c r="D20" s="49">
        <v>2015</v>
      </c>
      <c r="E20" s="49" t="s">
        <v>39</v>
      </c>
      <c r="F20" s="74">
        <f t="shared" si="0"/>
        <v>286</v>
      </c>
      <c r="G20" s="52"/>
      <c r="H20" s="25"/>
      <c r="I20" s="59">
        <v>13.08</v>
      </c>
      <c r="J20" s="48" t="str">
        <f t="shared" si="1"/>
        <v>/</v>
      </c>
      <c r="K20" s="60">
        <f t="shared" si="2"/>
        <v>21</v>
      </c>
      <c r="L20" s="59">
        <v>1.64</v>
      </c>
      <c r="M20" s="48" t="str">
        <f t="shared" si="3"/>
        <v>/</v>
      </c>
      <c r="N20" s="60">
        <f t="shared" si="4"/>
        <v>61</v>
      </c>
      <c r="O20" s="67">
        <v>15.48</v>
      </c>
      <c r="P20" s="48" t="str">
        <f t="shared" si="5"/>
        <v>/</v>
      </c>
      <c r="Q20" s="60">
        <f t="shared" si="6"/>
        <v>204</v>
      </c>
      <c r="U20" s="15" t="e">
        <f>(6000*#REF!)+(100*#REF!)+#REF!</f>
        <v>#REF!</v>
      </c>
    </row>
    <row r="21" spans="1:17" ht="12.75">
      <c r="A21" s="81">
        <v>16</v>
      </c>
      <c r="B21" s="49" t="s">
        <v>135</v>
      </c>
      <c r="C21" s="49" t="s">
        <v>72</v>
      </c>
      <c r="D21" s="49">
        <v>2015</v>
      </c>
      <c r="E21" s="49" t="s">
        <v>39</v>
      </c>
      <c r="F21" s="74">
        <f t="shared" si="0"/>
        <v>283</v>
      </c>
      <c r="G21" s="53"/>
      <c r="H21" s="70"/>
      <c r="I21" s="61">
        <v>11.67</v>
      </c>
      <c r="J21" s="48" t="str">
        <f t="shared" si="1"/>
        <v>/</v>
      </c>
      <c r="K21" s="60">
        <f t="shared" si="2"/>
        <v>110</v>
      </c>
      <c r="L21" s="65">
        <v>1.72</v>
      </c>
      <c r="M21" s="48" t="str">
        <f t="shared" si="3"/>
        <v>/</v>
      </c>
      <c r="N21" s="60">
        <f t="shared" si="4"/>
        <v>74</v>
      </c>
      <c r="O21" s="65">
        <v>9.72</v>
      </c>
      <c r="P21" s="48" t="str">
        <f t="shared" si="5"/>
        <v>/</v>
      </c>
      <c r="Q21" s="60">
        <f t="shared" si="6"/>
        <v>99</v>
      </c>
    </row>
    <row r="22" spans="1:17" ht="12.75">
      <c r="A22" s="81">
        <v>17</v>
      </c>
      <c r="B22" s="49" t="s">
        <v>110</v>
      </c>
      <c r="C22" s="49" t="s">
        <v>111</v>
      </c>
      <c r="D22" s="49">
        <v>2015</v>
      </c>
      <c r="E22" s="49" t="s">
        <v>80</v>
      </c>
      <c r="F22" s="74">
        <f t="shared" si="0"/>
        <v>110</v>
      </c>
      <c r="G22" s="68"/>
      <c r="H22" s="25"/>
      <c r="I22" s="59">
        <v>13.37</v>
      </c>
      <c r="J22" s="48" t="str">
        <f t="shared" si="1"/>
        <v>/</v>
      </c>
      <c r="K22" s="60">
        <f t="shared" si="2"/>
        <v>12</v>
      </c>
      <c r="L22" s="59">
        <v>1.7</v>
      </c>
      <c r="M22" s="48" t="str">
        <f t="shared" si="3"/>
        <v>/</v>
      </c>
      <c r="N22" s="60">
        <f t="shared" si="4"/>
        <v>71</v>
      </c>
      <c r="O22" s="67">
        <v>6.14</v>
      </c>
      <c r="P22" s="48" t="str">
        <f t="shared" si="5"/>
        <v>/</v>
      </c>
      <c r="Q22" s="60">
        <f t="shared" si="6"/>
        <v>27</v>
      </c>
    </row>
    <row r="23" spans="1:17" ht="12.75">
      <c r="A23" s="82">
        <v>18</v>
      </c>
      <c r="B23" s="54" t="s">
        <v>126</v>
      </c>
      <c r="C23" s="54" t="s">
        <v>127</v>
      </c>
      <c r="D23" s="54">
        <v>2015</v>
      </c>
      <c r="E23" s="54" t="s">
        <v>36</v>
      </c>
      <c r="F23" s="83">
        <f t="shared" si="0"/>
        <v>19</v>
      </c>
      <c r="G23" s="101"/>
      <c r="H23" s="28"/>
      <c r="I23" s="41">
        <v>13.8</v>
      </c>
      <c r="J23" s="42" t="str">
        <f t="shared" si="1"/>
        <v>/</v>
      </c>
      <c r="K23" s="43">
        <f t="shared" si="2"/>
        <v>4</v>
      </c>
      <c r="L23" s="41">
        <v>1.26</v>
      </c>
      <c r="M23" s="42" t="str">
        <f t="shared" si="3"/>
        <v>/</v>
      </c>
      <c r="N23" s="43">
        <f t="shared" si="4"/>
        <v>1</v>
      </c>
      <c r="O23" s="44">
        <v>5.55</v>
      </c>
      <c r="P23" s="42" t="str">
        <f t="shared" si="5"/>
        <v>/</v>
      </c>
      <c r="Q23" s="43">
        <f t="shared" si="6"/>
        <v>14</v>
      </c>
    </row>
    <row r="24" ht="12.75">
      <c r="F24" s="24"/>
    </row>
    <row r="25" ht="12.75">
      <c r="F25" s="24"/>
    </row>
    <row r="26" ht="12.75">
      <c r="F26" s="24"/>
    </row>
    <row r="27" ht="12.75">
      <c r="F27" s="24"/>
    </row>
    <row r="28" ht="12.75">
      <c r="F28" s="24"/>
    </row>
    <row r="29" ht="12.75">
      <c r="F29" s="24"/>
    </row>
    <row r="30" ht="12.75">
      <c r="F30" s="24"/>
    </row>
    <row r="31" ht="12.75">
      <c r="F31" s="24"/>
    </row>
    <row r="32" ht="12.75">
      <c r="F32" s="24"/>
    </row>
    <row r="33" ht="12.75">
      <c r="F33" s="24"/>
    </row>
    <row r="34" ht="12.75">
      <c r="F34" s="24"/>
    </row>
    <row r="35" ht="12.75">
      <c r="F35" s="24"/>
    </row>
    <row r="36" ht="12.75">
      <c r="F36" s="24"/>
    </row>
  </sheetData>
  <mergeCells count="2">
    <mergeCell ref="I3:Q3"/>
    <mergeCell ref="I1:Q1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39"/>
  <sheetViews>
    <sheetView workbookViewId="0" topLeftCell="A1">
      <selection activeCell="A2" sqref="A2"/>
    </sheetView>
  </sheetViews>
  <sheetFormatPr defaultColWidth="9.140625" defaultRowHeight="12.75"/>
  <cols>
    <col min="1" max="1" width="4.8515625" style="6" customWidth="1"/>
    <col min="2" max="2" width="16.421875" style="5" customWidth="1"/>
    <col min="3" max="3" width="13.421875" style="6" customWidth="1"/>
    <col min="4" max="4" width="6.421875" style="5" customWidth="1"/>
    <col min="5" max="5" width="19.57421875" style="5" customWidth="1"/>
    <col min="6" max="6" width="9.140625" style="5" customWidth="1"/>
    <col min="7" max="7" width="7.00390625" style="46" bestFit="1" customWidth="1"/>
    <col min="8" max="8" width="2.00390625" style="5" customWidth="1"/>
    <col min="9" max="9" width="6.57421875" style="8" customWidth="1"/>
    <col min="10" max="10" width="2.140625" style="8" customWidth="1"/>
    <col min="11" max="11" width="5.57421875" style="13" bestFit="1" customWidth="1"/>
    <col min="12" max="12" width="6.7109375" style="5" customWidth="1"/>
    <col min="13" max="13" width="2.140625" style="8" customWidth="1"/>
    <col min="14" max="14" width="7.421875" style="14" bestFit="1" customWidth="1"/>
    <col min="15" max="15" width="6.8515625" style="5" customWidth="1"/>
    <col min="16" max="16" width="2.140625" style="8" customWidth="1"/>
    <col min="17" max="17" width="7.421875" style="14" bestFit="1" customWidth="1"/>
    <col min="18" max="19" width="10.421875" style="2" customWidth="1"/>
    <col min="20" max="20" width="7.57421875" style="0" customWidth="1"/>
    <col min="21" max="21" width="11.421875" style="0" hidden="1" customWidth="1"/>
    <col min="22" max="256" width="11.421875" style="0" customWidth="1"/>
  </cols>
  <sheetData>
    <row r="1" spans="1:20" s="22" customFormat="1" ht="20.25">
      <c r="A1" s="20" t="s">
        <v>88</v>
      </c>
      <c r="B1" s="23"/>
      <c r="C1" s="20"/>
      <c r="D1" s="23"/>
      <c r="E1" s="23"/>
      <c r="F1" s="23"/>
      <c r="G1" s="23"/>
      <c r="H1" s="23"/>
      <c r="I1" s="109" t="s">
        <v>17</v>
      </c>
      <c r="J1" s="109"/>
      <c r="K1" s="109"/>
      <c r="L1" s="109"/>
      <c r="M1" s="109"/>
      <c r="N1" s="109"/>
      <c r="O1" s="109"/>
      <c r="P1" s="109"/>
      <c r="Q1" s="109"/>
      <c r="R1" s="21"/>
      <c r="S1" s="21"/>
      <c r="T1" s="21"/>
    </row>
    <row r="2" spans="1:19" ht="12.75">
      <c r="A2" s="10"/>
      <c r="B2" s="9"/>
      <c r="C2" s="10"/>
      <c r="D2" s="9"/>
      <c r="E2" s="9"/>
      <c r="F2" s="9"/>
      <c r="G2" s="45"/>
      <c r="H2" s="9"/>
      <c r="I2" s="7"/>
      <c r="J2" s="7"/>
      <c r="K2" s="11"/>
      <c r="L2" s="7"/>
      <c r="M2" s="7"/>
      <c r="N2" s="12"/>
      <c r="O2" s="25"/>
      <c r="P2" s="7"/>
      <c r="Q2" s="12"/>
      <c r="R2"/>
      <c r="S2"/>
    </row>
    <row r="3" spans="1:19" ht="12.75">
      <c r="A3" s="10"/>
      <c r="B3" s="9"/>
      <c r="C3" s="10"/>
      <c r="D3" s="9"/>
      <c r="E3" s="9"/>
      <c r="F3" s="9"/>
      <c r="G3" s="45"/>
      <c r="H3" s="9"/>
      <c r="I3" s="107"/>
      <c r="J3" s="107"/>
      <c r="K3" s="107"/>
      <c r="L3" s="107"/>
      <c r="M3" s="107"/>
      <c r="N3" s="107"/>
      <c r="O3" s="107"/>
      <c r="P3" s="107"/>
      <c r="Q3" s="107"/>
      <c r="R3"/>
      <c r="S3"/>
    </row>
    <row r="4" spans="1:17" s="1" customFormat="1" ht="12.75">
      <c r="A4" s="87"/>
      <c r="B4" s="88" t="s">
        <v>0</v>
      </c>
      <c r="C4" s="87" t="s">
        <v>1</v>
      </c>
      <c r="D4" s="87" t="s">
        <v>5</v>
      </c>
      <c r="E4" s="88" t="s">
        <v>2</v>
      </c>
      <c r="F4" s="89" t="s">
        <v>6</v>
      </c>
      <c r="G4" s="90" t="s">
        <v>7</v>
      </c>
      <c r="H4" s="26"/>
      <c r="I4" s="56" t="s">
        <v>12</v>
      </c>
      <c r="J4" s="57" t="s">
        <v>4</v>
      </c>
      <c r="K4" s="58" t="s">
        <v>3</v>
      </c>
      <c r="L4" s="63" t="s">
        <v>9</v>
      </c>
      <c r="M4" s="64" t="s">
        <v>4</v>
      </c>
      <c r="N4" s="58" t="s">
        <v>3</v>
      </c>
      <c r="O4" s="63" t="s">
        <v>13</v>
      </c>
      <c r="P4" s="64" t="s">
        <v>4</v>
      </c>
      <c r="Q4" s="58" t="s">
        <v>3</v>
      </c>
    </row>
    <row r="5" spans="1:17" s="1" customFormat="1" ht="12.75">
      <c r="A5" s="76"/>
      <c r="B5" s="77" t="s">
        <v>8</v>
      </c>
      <c r="C5" s="78"/>
      <c r="D5" s="78"/>
      <c r="E5" s="77"/>
      <c r="F5" s="79"/>
      <c r="G5" s="80"/>
      <c r="H5" s="100"/>
      <c r="I5" s="56"/>
      <c r="J5" s="57"/>
      <c r="K5" s="58"/>
      <c r="L5" s="63"/>
      <c r="M5" s="64"/>
      <c r="N5" s="58"/>
      <c r="O5" s="63"/>
      <c r="P5" s="64"/>
      <c r="Q5" s="58"/>
    </row>
    <row r="6" spans="1:21" ht="12.75">
      <c r="A6" s="81">
        <v>1</v>
      </c>
      <c r="B6" s="49" t="s">
        <v>142</v>
      </c>
      <c r="C6" s="49" t="s">
        <v>143</v>
      </c>
      <c r="D6" s="49">
        <v>2014</v>
      </c>
      <c r="E6" s="49" t="s">
        <v>28</v>
      </c>
      <c r="F6" s="74">
        <f aca="true" t="shared" si="0" ref="F6:F20">K6+N6+Q6</f>
        <v>858</v>
      </c>
      <c r="G6" s="68" t="s">
        <v>86</v>
      </c>
      <c r="H6" s="27"/>
      <c r="I6" s="59">
        <v>10.13</v>
      </c>
      <c r="J6" s="48" t="str">
        <f aca="true" t="shared" si="1" ref="J6:J20">IF(I6="","","/")</f>
        <v>/</v>
      </c>
      <c r="K6" s="60">
        <f aca="true" t="shared" si="2" ref="K6:K20">IF(I6="","0",INT(7.48676*((1460-(I6*100))/100)^2.5))</f>
        <v>316</v>
      </c>
      <c r="L6" s="59">
        <v>3.23</v>
      </c>
      <c r="M6" s="48" t="str">
        <f aca="true" t="shared" si="3" ref="M6:M20">IF(L6="","","/")</f>
        <v>/</v>
      </c>
      <c r="N6" s="60">
        <f aca="true" t="shared" si="4" ref="N6:N20">IF(L6="","0",INT(171.91361*((100*L6-125)/100)^1.1))</f>
        <v>364</v>
      </c>
      <c r="O6" s="67">
        <v>14.05</v>
      </c>
      <c r="P6" s="48" t="str">
        <f aca="true" t="shared" si="5" ref="P6:P20">IF(O6="","","/")</f>
        <v>/</v>
      </c>
      <c r="Q6" s="60">
        <f aca="true" t="shared" si="6" ref="Q6:Q20">IF(O6="","0",INT(24.63917*((100*O6-500)/100)^0.9))</f>
        <v>178</v>
      </c>
      <c r="R6" s="15"/>
      <c r="S6"/>
      <c r="U6" s="15" t="e">
        <f>(6000*#REF!)+(100*#REF!)+#REF!</f>
        <v>#REF!</v>
      </c>
    </row>
    <row r="7" spans="1:21" ht="12.75">
      <c r="A7" s="81">
        <v>2</v>
      </c>
      <c r="B7" s="50" t="s">
        <v>136</v>
      </c>
      <c r="C7" s="50" t="s">
        <v>137</v>
      </c>
      <c r="D7" s="50">
        <v>2014</v>
      </c>
      <c r="E7" s="49" t="s">
        <v>24</v>
      </c>
      <c r="F7" s="74">
        <f t="shared" si="0"/>
        <v>847</v>
      </c>
      <c r="G7" s="68" t="s">
        <v>86</v>
      </c>
      <c r="H7" s="27"/>
      <c r="I7" s="59">
        <v>10.82</v>
      </c>
      <c r="J7" s="48" t="str">
        <f t="shared" si="1"/>
        <v>/</v>
      </c>
      <c r="K7" s="60">
        <f t="shared" si="2"/>
        <v>207</v>
      </c>
      <c r="L7" s="59">
        <v>3</v>
      </c>
      <c r="M7" s="48" t="str">
        <f t="shared" si="3"/>
        <v>/</v>
      </c>
      <c r="N7" s="60">
        <f t="shared" si="4"/>
        <v>318</v>
      </c>
      <c r="O7" s="67">
        <v>22.43</v>
      </c>
      <c r="P7" s="48" t="str">
        <f t="shared" si="5"/>
        <v>/</v>
      </c>
      <c r="Q7" s="60">
        <f t="shared" si="6"/>
        <v>322</v>
      </c>
      <c r="R7" s="40"/>
      <c r="S7" s="4"/>
      <c r="T7" s="4"/>
      <c r="U7" s="15" t="e">
        <f>(6000*#REF!)+(100*#REF!)+#REF!</f>
        <v>#REF!</v>
      </c>
    </row>
    <row r="8" spans="1:21" ht="12.75">
      <c r="A8" s="81">
        <v>3</v>
      </c>
      <c r="B8" s="49" t="s">
        <v>135</v>
      </c>
      <c r="C8" s="49" t="s">
        <v>144</v>
      </c>
      <c r="D8" s="49">
        <v>2014</v>
      </c>
      <c r="E8" s="49" t="s">
        <v>28</v>
      </c>
      <c r="F8" s="74">
        <f t="shared" si="0"/>
        <v>795</v>
      </c>
      <c r="G8" s="68" t="s">
        <v>86</v>
      </c>
      <c r="H8" s="27"/>
      <c r="I8" s="59">
        <v>10.45</v>
      </c>
      <c r="J8" s="48" t="str">
        <f t="shared" si="1"/>
        <v>/</v>
      </c>
      <c r="K8" s="60">
        <f t="shared" si="2"/>
        <v>262</v>
      </c>
      <c r="L8" s="59">
        <v>3.15</v>
      </c>
      <c r="M8" s="48" t="str">
        <f t="shared" si="3"/>
        <v>/</v>
      </c>
      <c r="N8" s="60">
        <f t="shared" si="4"/>
        <v>348</v>
      </c>
      <c r="O8" s="67">
        <v>14.43</v>
      </c>
      <c r="P8" s="48" t="str">
        <f t="shared" si="5"/>
        <v>/</v>
      </c>
      <c r="Q8" s="60">
        <f t="shared" si="6"/>
        <v>185</v>
      </c>
      <c r="R8" s="15"/>
      <c r="S8"/>
      <c r="U8" s="15" t="e">
        <f>(6000*#REF!)+(100*#REF!)+#REF!</f>
        <v>#REF!</v>
      </c>
    </row>
    <row r="9" spans="1:21" s="4" customFormat="1" ht="12.75">
      <c r="A9" s="81">
        <v>4</v>
      </c>
      <c r="B9" s="49" t="s">
        <v>57</v>
      </c>
      <c r="C9" s="49" t="s">
        <v>146</v>
      </c>
      <c r="D9" s="49">
        <v>2014</v>
      </c>
      <c r="E9" s="49" t="s">
        <v>36</v>
      </c>
      <c r="F9" s="74">
        <f t="shared" si="0"/>
        <v>706</v>
      </c>
      <c r="G9" s="68" t="s">
        <v>87</v>
      </c>
      <c r="H9" s="47"/>
      <c r="I9" s="59">
        <v>10.6</v>
      </c>
      <c r="J9" s="48" t="str">
        <f t="shared" si="1"/>
        <v>/</v>
      </c>
      <c r="K9" s="60">
        <f t="shared" si="2"/>
        <v>239</v>
      </c>
      <c r="L9" s="59">
        <v>2.95</v>
      </c>
      <c r="M9" s="48" t="str">
        <f t="shared" si="3"/>
        <v>/</v>
      </c>
      <c r="N9" s="60">
        <f t="shared" si="4"/>
        <v>308</v>
      </c>
      <c r="O9" s="67">
        <v>12.94</v>
      </c>
      <c r="P9" s="48" t="str">
        <f t="shared" si="5"/>
        <v>/</v>
      </c>
      <c r="Q9" s="60">
        <f t="shared" si="6"/>
        <v>159</v>
      </c>
      <c r="R9" s="40"/>
      <c r="U9" s="15" t="e">
        <f>(6000*#REF!)+(100*#REF!)+#REF!</f>
        <v>#REF!</v>
      </c>
    </row>
    <row r="10" spans="1:21" s="4" customFormat="1" ht="12.75">
      <c r="A10" s="81">
        <v>5</v>
      </c>
      <c r="B10" s="50" t="s">
        <v>138</v>
      </c>
      <c r="C10" s="50" t="s">
        <v>139</v>
      </c>
      <c r="D10" s="50">
        <v>2014</v>
      </c>
      <c r="E10" s="49" t="s">
        <v>24</v>
      </c>
      <c r="F10" s="74">
        <f t="shared" si="0"/>
        <v>660</v>
      </c>
      <c r="G10" s="75" t="s">
        <v>87</v>
      </c>
      <c r="H10" s="85"/>
      <c r="I10" s="59">
        <v>11.45</v>
      </c>
      <c r="J10" s="48" t="str">
        <f t="shared" si="1"/>
        <v>/</v>
      </c>
      <c r="K10" s="60">
        <f t="shared" si="2"/>
        <v>131</v>
      </c>
      <c r="L10" s="59">
        <v>2.53</v>
      </c>
      <c r="M10" s="48" t="str">
        <f t="shared" si="3"/>
        <v>/</v>
      </c>
      <c r="N10" s="60">
        <f t="shared" si="4"/>
        <v>225</v>
      </c>
      <c r="O10" s="67">
        <v>21.35</v>
      </c>
      <c r="P10" s="48" t="str">
        <f t="shared" si="5"/>
        <v>/</v>
      </c>
      <c r="Q10" s="60">
        <f t="shared" si="6"/>
        <v>304</v>
      </c>
      <c r="U10" s="15" t="e">
        <f>(6000*#REF!)+(100*#REF!)+#REF!</f>
        <v>#REF!</v>
      </c>
    </row>
    <row r="11" spans="1:21" s="4" customFormat="1" ht="12.75">
      <c r="A11" s="81">
        <v>6</v>
      </c>
      <c r="B11" s="49" t="s">
        <v>152</v>
      </c>
      <c r="C11" s="49" t="s">
        <v>153</v>
      </c>
      <c r="D11" s="49">
        <v>2014</v>
      </c>
      <c r="E11" s="49" t="s">
        <v>39</v>
      </c>
      <c r="F11" s="74">
        <f t="shared" si="0"/>
        <v>656</v>
      </c>
      <c r="G11" s="68" t="s">
        <v>87</v>
      </c>
      <c r="H11" s="27"/>
      <c r="I11" s="59">
        <v>10.92</v>
      </c>
      <c r="J11" s="48" t="str">
        <f t="shared" si="1"/>
        <v>/</v>
      </c>
      <c r="K11" s="60">
        <f t="shared" si="2"/>
        <v>194</v>
      </c>
      <c r="L11" s="59">
        <v>2.76</v>
      </c>
      <c r="M11" s="48" t="str">
        <f t="shared" si="3"/>
        <v>/</v>
      </c>
      <c r="N11" s="60">
        <f t="shared" si="4"/>
        <v>270</v>
      </c>
      <c r="O11" s="67">
        <v>14.84</v>
      </c>
      <c r="P11" s="48" t="str">
        <f t="shared" si="5"/>
        <v>/</v>
      </c>
      <c r="Q11" s="60">
        <f t="shared" si="6"/>
        <v>192</v>
      </c>
      <c r="R11" s="40"/>
      <c r="U11" s="15" t="e">
        <f>(6000*#REF!)+(100*#REF!)+#REF!</f>
        <v>#REF!</v>
      </c>
    </row>
    <row r="12" spans="1:21" s="4" customFormat="1" ht="12.75">
      <c r="A12" s="81">
        <v>7</v>
      </c>
      <c r="B12" s="49" t="s">
        <v>147</v>
      </c>
      <c r="C12" s="49" t="s">
        <v>148</v>
      </c>
      <c r="D12" s="49">
        <v>2014</v>
      </c>
      <c r="E12" s="49" t="s">
        <v>39</v>
      </c>
      <c r="F12" s="74">
        <f t="shared" si="0"/>
        <v>600</v>
      </c>
      <c r="G12" s="52"/>
      <c r="H12" s="25"/>
      <c r="I12" s="59">
        <v>11.13</v>
      </c>
      <c r="J12" s="48" t="str">
        <f t="shared" si="1"/>
        <v>/</v>
      </c>
      <c r="K12" s="60">
        <f t="shared" si="2"/>
        <v>167</v>
      </c>
      <c r="L12" s="59">
        <v>2.74</v>
      </c>
      <c r="M12" s="48" t="str">
        <f t="shared" si="3"/>
        <v>/</v>
      </c>
      <c r="N12" s="60">
        <f t="shared" si="4"/>
        <v>266</v>
      </c>
      <c r="O12" s="67">
        <v>13.4</v>
      </c>
      <c r="P12" s="48" t="str">
        <f t="shared" si="5"/>
        <v>/</v>
      </c>
      <c r="Q12" s="60">
        <f t="shared" si="6"/>
        <v>167</v>
      </c>
      <c r="R12" s="40"/>
      <c r="S12" s="3"/>
      <c r="T12"/>
      <c r="U12" s="15" t="e">
        <f>(6000*#REF!)+(100*#REF!)+#REF!</f>
        <v>#REF!</v>
      </c>
    </row>
    <row r="13" spans="1:21" s="4" customFormat="1" ht="12.75">
      <c r="A13" s="81">
        <v>8</v>
      </c>
      <c r="B13" s="49" t="s">
        <v>204</v>
      </c>
      <c r="C13" s="49" t="s">
        <v>41</v>
      </c>
      <c r="D13" s="49">
        <v>2014</v>
      </c>
      <c r="E13" s="49" t="s">
        <v>34</v>
      </c>
      <c r="F13" s="74">
        <f t="shared" si="0"/>
        <v>553</v>
      </c>
      <c r="G13" s="75"/>
      <c r="H13" s="47"/>
      <c r="I13" s="59">
        <v>10.88</v>
      </c>
      <c r="J13" s="48" t="str">
        <f t="shared" si="1"/>
        <v>/</v>
      </c>
      <c r="K13" s="60">
        <f t="shared" si="2"/>
        <v>199</v>
      </c>
      <c r="L13" s="59">
        <v>2.39</v>
      </c>
      <c r="M13" s="48" t="str">
        <f t="shared" si="3"/>
        <v>/</v>
      </c>
      <c r="N13" s="60">
        <f t="shared" si="4"/>
        <v>198</v>
      </c>
      <c r="O13" s="67">
        <v>12.82</v>
      </c>
      <c r="P13" s="48" t="str">
        <f t="shared" si="5"/>
        <v>/</v>
      </c>
      <c r="Q13" s="60">
        <f t="shared" si="6"/>
        <v>156</v>
      </c>
      <c r="U13" s="15" t="e">
        <f>(6000*#REF!)+(100*#REF!)+#REF!</f>
        <v>#REF!</v>
      </c>
    </row>
    <row r="14" spans="1:21" s="4" customFormat="1" ht="12.75">
      <c r="A14" s="81">
        <v>9</v>
      </c>
      <c r="B14" s="49" t="s">
        <v>134</v>
      </c>
      <c r="C14" s="49" t="s">
        <v>131</v>
      </c>
      <c r="D14" s="49">
        <v>2014</v>
      </c>
      <c r="E14" s="49" t="s">
        <v>39</v>
      </c>
      <c r="F14" s="74">
        <f t="shared" si="0"/>
        <v>535</v>
      </c>
      <c r="G14" s="52"/>
      <c r="H14" s="27"/>
      <c r="I14" s="59">
        <v>11.49</v>
      </c>
      <c r="J14" s="48" t="str">
        <f t="shared" si="1"/>
        <v>/</v>
      </c>
      <c r="K14" s="60">
        <f t="shared" si="2"/>
        <v>127</v>
      </c>
      <c r="L14" s="59">
        <v>2.68</v>
      </c>
      <c r="M14" s="48" t="str">
        <f t="shared" si="3"/>
        <v>/</v>
      </c>
      <c r="N14" s="60">
        <f t="shared" si="4"/>
        <v>254</v>
      </c>
      <c r="O14" s="67">
        <v>12.69</v>
      </c>
      <c r="P14" s="48" t="str">
        <f t="shared" si="5"/>
        <v>/</v>
      </c>
      <c r="Q14" s="60">
        <f t="shared" si="6"/>
        <v>154</v>
      </c>
      <c r="U14" s="15" t="e">
        <f>(6000*#REF!)+(100*#REF!)+#REF!</f>
        <v>#REF!</v>
      </c>
    </row>
    <row r="15" spans="1:21" s="4" customFormat="1" ht="12.75">
      <c r="A15" s="81">
        <v>10</v>
      </c>
      <c r="B15" s="49" t="s">
        <v>150</v>
      </c>
      <c r="C15" s="49" t="s">
        <v>151</v>
      </c>
      <c r="D15" s="49">
        <v>2014</v>
      </c>
      <c r="E15" s="49" t="s">
        <v>39</v>
      </c>
      <c r="F15" s="74">
        <f t="shared" si="0"/>
        <v>522</v>
      </c>
      <c r="G15" s="68"/>
      <c r="H15" s="27"/>
      <c r="I15" s="59">
        <v>10.97</v>
      </c>
      <c r="J15" s="48" t="str">
        <f t="shared" si="1"/>
        <v>/</v>
      </c>
      <c r="K15" s="60">
        <f t="shared" si="2"/>
        <v>187</v>
      </c>
      <c r="L15" s="59">
        <v>2.2</v>
      </c>
      <c r="M15" s="48" t="str">
        <f t="shared" si="3"/>
        <v>/</v>
      </c>
      <c r="N15" s="60">
        <f t="shared" si="4"/>
        <v>162</v>
      </c>
      <c r="O15" s="67">
        <v>13.76</v>
      </c>
      <c r="P15" s="48" t="str">
        <f t="shared" si="5"/>
        <v>/</v>
      </c>
      <c r="Q15" s="60">
        <f t="shared" si="6"/>
        <v>173</v>
      </c>
      <c r="R15"/>
      <c r="S15"/>
      <c r="T15"/>
      <c r="U15" s="15" t="e">
        <f>(6000*#REF!)+(100*#REF!)+#REF!</f>
        <v>#REF!</v>
      </c>
    </row>
    <row r="16" spans="1:21" s="4" customFormat="1" ht="12.75">
      <c r="A16" s="81">
        <v>11</v>
      </c>
      <c r="B16" s="50" t="s">
        <v>90</v>
      </c>
      <c r="C16" s="50" t="s">
        <v>77</v>
      </c>
      <c r="D16" s="50">
        <v>2014</v>
      </c>
      <c r="E16" s="49" t="s">
        <v>24</v>
      </c>
      <c r="F16" s="74">
        <f t="shared" si="0"/>
        <v>512</v>
      </c>
      <c r="G16" s="68"/>
      <c r="H16" s="47"/>
      <c r="I16" s="59">
        <v>11.61</v>
      </c>
      <c r="J16" s="48" t="str">
        <f t="shared" si="1"/>
        <v>/</v>
      </c>
      <c r="K16" s="60">
        <f t="shared" si="2"/>
        <v>115</v>
      </c>
      <c r="L16" s="59">
        <v>2.44</v>
      </c>
      <c r="M16" s="48" t="str">
        <f t="shared" si="3"/>
        <v>/</v>
      </c>
      <c r="N16" s="60">
        <f t="shared" si="4"/>
        <v>208</v>
      </c>
      <c r="O16" s="67">
        <v>14.65</v>
      </c>
      <c r="P16" s="48" t="str">
        <f t="shared" si="5"/>
        <v>/</v>
      </c>
      <c r="Q16" s="60">
        <f t="shared" si="6"/>
        <v>189</v>
      </c>
      <c r="R16" s="3"/>
      <c r="S16" s="3"/>
      <c r="T16"/>
      <c r="U16" s="15" t="e">
        <f>(6000*#REF!)+(100*#REF!)+#REF!</f>
        <v>#REF!</v>
      </c>
    </row>
    <row r="17" spans="1:21" s="4" customFormat="1" ht="12.75">
      <c r="A17" s="81">
        <v>12</v>
      </c>
      <c r="B17" s="49" t="s">
        <v>149</v>
      </c>
      <c r="C17" s="49" t="s">
        <v>85</v>
      </c>
      <c r="D17" s="49">
        <v>2014</v>
      </c>
      <c r="E17" s="49" t="s">
        <v>39</v>
      </c>
      <c r="F17" s="74">
        <f t="shared" si="0"/>
        <v>470</v>
      </c>
      <c r="G17" s="51"/>
      <c r="H17" s="47"/>
      <c r="I17" s="59">
        <v>11.92</v>
      </c>
      <c r="J17" s="48" t="str">
        <f t="shared" si="1"/>
        <v>/</v>
      </c>
      <c r="K17" s="60">
        <f t="shared" si="2"/>
        <v>88</v>
      </c>
      <c r="L17" s="59">
        <v>2.61</v>
      </c>
      <c r="M17" s="48" t="str">
        <f t="shared" si="3"/>
        <v>/</v>
      </c>
      <c r="N17" s="60">
        <f t="shared" si="4"/>
        <v>241</v>
      </c>
      <c r="O17" s="67">
        <v>11.95</v>
      </c>
      <c r="P17" s="48" t="str">
        <f t="shared" si="5"/>
        <v>/</v>
      </c>
      <c r="Q17" s="60">
        <f t="shared" si="6"/>
        <v>141</v>
      </c>
      <c r="R17"/>
      <c r="S17"/>
      <c r="T17"/>
      <c r="U17" s="15" t="e">
        <f>(6000*#REF!)+(100*#REF!)+#REF!</f>
        <v>#REF!</v>
      </c>
    </row>
    <row r="18" spans="1:21" s="4" customFormat="1" ht="12.75">
      <c r="A18" s="81">
        <v>13</v>
      </c>
      <c r="B18" s="50" t="s">
        <v>140</v>
      </c>
      <c r="C18" s="50" t="s">
        <v>141</v>
      </c>
      <c r="D18" s="50">
        <v>2014</v>
      </c>
      <c r="E18" s="49" t="s">
        <v>24</v>
      </c>
      <c r="F18" s="74">
        <f t="shared" si="0"/>
        <v>444</v>
      </c>
      <c r="G18" s="68"/>
      <c r="H18" s="27"/>
      <c r="I18" s="59">
        <v>11.98</v>
      </c>
      <c r="J18" s="48" t="str">
        <f t="shared" si="1"/>
        <v>/</v>
      </c>
      <c r="K18" s="60">
        <f t="shared" si="2"/>
        <v>83</v>
      </c>
      <c r="L18" s="59">
        <v>2.33</v>
      </c>
      <c r="M18" s="48" t="str">
        <f t="shared" si="3"/>
        <v>/</v>
      </c>
      <c r="N18" s="60">
        <f t="shared" si="4"/>
        <v>187</v>
      </c>
      <c r="O18" s="67">
        <v>13.82</v>
      </c>
      <c r="P18" s="48" t="str">
        <f t="shared" si="5"/>
        <v>/</v>
      </c>
      <c r="Q18" s="60">
        <f t="shared" si="6"/>
        <v>174</v>
      </c>
      <c r="R18" s="3"/>
      <c r="S18" s="3"/>
      <c r="T18"/>
      <c r="U18" s="15" t="e">
        <f>(6000*#REF!)+(100*#REF!)+#REF!</f>
        <v>#REF!</v>
      </c>
    </row>
    <row r="19" spans="1:21" s="4" customFormat="1" ht="12.75">
      <c r="A19" s="81">
        <v>14</v>
      </c>
      <c r="B19" s="49" t="s">
        <v>84</v>
      </c>
      <c r="C19" s="49" t="s">
        <v>46</v>
      </c>
      <c r="D19" s="49">
        <v>2014</v>
      </c>
      <c r="E19" s="49" t="s">
        <v>28</v>
      </c>
      <c r="F19" s="74">
        <f t="shared" si="0"/>
        <v>407</v>
      </c>
      <c r="G19" s="75"/>
      <c r="H19" s="47"/>
      <c r="I19" s="59">
        <v>12.09</v>
      </c>
      <c r="J19" s="48" t="str">
        <f t="shared" si="1"/>
        <v>/</v>
      </c>
      <c r="K19" s="60">
        <f t="shared" si="2"/>
        <v>74</v>
      </c>
      <c r="L19" s="59">
        <v>2.48</v>
      </c>
      <c r="M19" s="48" t="str">
        <f t="shared" si="3"/>
        <v>/</v>
      </c>
      <c r="N19" s="60">
        <f t="shared" si="4"/>
        <v>215</v>
      </c>
      <c r="O19" s="67">
        <v>10.75</v>
      </c>
      <c r="P19" s="48" t="str">
        <f t="shared" si="5"/>
        <v>/</v>
      </c>
      <c r="Q19" s="60">
        <f t="shared" si="6"/>
        <v>118</v>
      </c>
      <c r="R19" s="3"/>
      <c r="S19" s="3"/>
      <c r="T19"/>
      <c r="U19" s="15"/>
    </row>
    <row r="20" spans="1:21" s="4" customFormat="1" ht="12.75">
      <c r="A20" s="82">
        <v>15</v>
      </c>
      <c r="B20" s="54" t="s">
        <v>145</v>
      </c>
      <c r="C20" s="54" t="s">
        <v>76</v>
      </c>
      <c r="D20" s="54">
        <v>2014</v>
      </c>
      <c r="E20" s="54" t="s">
        <v>34</v>
      </c>
      <c r="F20" s="83">
        <f t="shared" si="0"/>
        <v>329</v>
      </c>
      <c r="G20" s="84"/>
      <c r="H20" s="47"/>
      <c r="I20" s="41">
        <v>12.12</v>
      </c>
      <c r="J20" s="42" t="str">
        <f t="shared" si="1"/>
        <v>/</v>
      </c>
      <c r="K20" s="43">
        <f t="shared" si="2"/>
        <v>72</v>
      </c>
      <c r="L20" s="41">
        <v>1.86</v>
      </c>
      <c r="M20" s="42" t="str">
        <f t="shared" si="3"/>
        <v>/</v>
      </c>
      <c r="N20" s="43">
        <f t="shared" si="4"/>
        <v>99</v>
      </c>
      <c r="O20" s="44">
        <v>12.89</v>
      </c>
      <c r="P20" s="42" t="str">
        <f t="shared" si="5"/>
        <v>/</v>
      </c>
      <c r="Q20" s="43">
        <f t="shared" si="6"/>
        <v>158</v>
      </c>
      <c r="R20"/>
      <c r="S20"/>
      <c r="T20"/>
      <c r="U20" s="15" t="e">
        <f>(6000*#REF!)+(100*#REF!)+#REF!</f>
        <v>#REF!</v>
      </c>
    </row>
    <row r="21" spans="1:21" s="4" customFormat="1" ht="12.75">
      <c r="A21" s="91"/>
      <c r="B21" s="25"/>
      <c r="C21" s="96"/>
      <c r="D21" s="96"/>
      <c r="E21" s="28"/>
      <c r="F21" s="74"/>
      <c r="G21" s="86"/>
      <c r="H21" s="28"/>
      <c r="I21" s="93"/>
      <c r="J21" s="48"/>
      <c r="K21" s="12"/>
      <c r="L21" s="93"/>
      <c r="M21" s="48"/>
      <c r="N21" s="12"/>
      <c r="O21" s="94"/>
      <c r="P21" s="48"/>
      <c r="Q21" s="12"/>
      <c r="U21" s="15"/>
    </row>
    <row r="22" spans="1:21" s="4" customFormat="1" ht="12.75">
      <c r="A22" s="91"/>
      <c r="B22" s="25"/>
      <c r="C22" s="96"/>
      <c r="D22" s="96"/>
      <c r="E22" s="47"/>
      <c r="F22" s="74"/>
      <c r="G22" s="86"/>
      <c r="H22" s="25"/>
      <c r="I22" s="93"/>
      <c r="J22" s="48"/>
      <c r="K22" s="12"/>
      <c r="L22" s="93"/>
      <c r="M22" s="48"/>
      <c r="N22" s="12"/>
      <c r="O22" s="94"/>
      <c r="P22" s="48"/>
      <c r="Q22" s="12"/>
      <c r="R22" s="40"/>
      <c r="U22" s="15"/>
    </row>
    <row r="23" spans="1:21" s="4" customFormat="1" ht="12.75">
      <c r="A23" s="91"/>
      <c r="B23" s="25"/>
      <c r="C23" s="96"/>
      <c r="D23" s="96"/>
      <c r="E23" s="47"/>
      <c r="F23" s="74"/>
      <c r="G23" s="86"/>
      <c r="H23" s="27"/>
      <c r="I23" s="93"/>
      <c r="J23" s="48"/>
      <c r="K23" s="12"/>
      <c r="L23" s="93"/>
      <c r="M23" s="48"/>
      <c r="N23" s="12"/>
      <c r="O23" s="94"/>
      <c r="P23" s="48"/>
      <c r="Q23" s="12"/>
      <c r="R23" s="3"/>
      <c r="S23" s="3"/>
      <c r="T23"/>
      <c r="U23" s="15"/>
    </row>
    <row r="24" ht="12.75">
      <c r="F24" s="24"/>
    </row>
    <row r="25" ht="12.75">
      <c r="F25" s="24"/>
    </row>
    <row r="26" ht="12.75">
      <c r="F26" s="24"/>
    </row>
    <row r="27" ht="12.75">
      <c r="F27" s="24"/>
    </row>
    <row r="28" ht="12.75">
      <c r="F28" s="24"/>
    </row>
    <row r="29" ht="12.75">
      <c r="F29" s="24"/>
    </row>
    <row r="30" ht="12.75">
      <c r="F30" s="24"/>
    </row>
    <row r="31" ht="12.75">
      <c r="F31" s="24"/>
    </row>
    <row r="32" ht="12.75">
      <c r="F32" s="24"/>
    </row>
    <row r="33" ht="12.75">
      <c r="F33" s="24"/>
    </row>
    <row r="34" ht="12.75">
      <c r="F34" s="24"/>
    </row>
    <row r="35" ht="12.75">
      <c r="F35" s="24"/>
    </row>
    <row r="36" ht="12.75">
      <c r="F36" s="24"/>
    </row>
    <row r="37" ht="12.75">
      <c r="F37" s="24"/>
    </row>
    <row r="38" ht="12.75">
      <c r="F38" s="24"/>
    </row>
    <row r="39" ht="12.75">
      <c r="F39" s="24"/>
    </row>
  </sheetData>
  <mergeCells count="2">
    <mergeCell ref="I1:Q1"/>
    <mergeCell ref="I3:Q3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35"/>
  <sheetViews>
    <sheetView workbookViewId="0" topLeftCell="A2">
      <selection activeCell="L27" sqref="L27"/>
    </sheetView>
  </sheetViews>
  <sheetFormatPr defaultColWidth="9.140625" defaultRowHeight="12.75"/>
  <cols>
    <col min="1" max="1" width="4.8515625" style="6" customWidth="1"/>
    <col min="2" max="2" width="15.57421875" style="5" customWidth="1"/>
    <col min="3" max="3" width="13.421875" style="6" customWidth="1"/>
    <col min="4" max="4" width="6.421875" style="5" customWidth="1"/>
    <col min="5" max="5" width="21.421875" style="5" customWidth="1"/>
    <col min="6" max="6" width="9.140625" style="5" customWidth="1"/>
    <col min="7" max="7" width="7.00390625" style="5" bestFit="1" customWidth="1"/>
    <col min="8" max="8" width="2.00390625" style="5" customWidth="1"/>
    <col min="9" max="9" width="6.57421875" style="8" customWidth="1"/>
    <col min="10" max="10" width="2.140625" style="8" customWidth="1"/>
    <col min="11" max="11" width="5.57421875" style="13" bestFit="1" customWidth="1"/>
    <col min="12" max="12" width="6.7109375" style="5" customWidth="1"/>
    <col min="13" max="13" width="2.140625" style="8" customWidth="1"/>
    <col min="14" max="14" width="7.421875" style="14" bestFit="1" customWidth="1"/>
    <col min="15" max="15" width="5.7109375" style="5" customWidth="1"/>
    <col min="16" max="16" width="2.140625" style="8" customWidth="1"/>
    <col min="17" max="17" width="5.00390625" style="14" customWidth="1"/>
    <col min="18" max="18" width="6.421875" style="5" customWidth="1"/>
    <col min="19" max="19" width="2.140625" style="8" customWidth="1"/>
    <col min="20" max="20" width="5.00390625" style="14" customWidth="1"/>
    <col min="21" max="21" width="5.57421875" style="2" customWidth="1"/>
    <col min="22" max="22" width="2.421875" style="2" customWidth="1"/>
    <col min="23" max="23" width="7.421875" style="0" bestFit="1" customWidth="1"/>
    <col min="24" max="24" width="11.421875" style="0" hidden="1" customWidth="1"/>
    <col min="25" max="256" width="11.421875" style="0" customWidth="1"/>
  </cols>
  <sheetData>
    <row r="1" spans="1:23" s="22" customFormat="1" ht="20.25">
      <c r="A1" s="20" t="s">
        <v>88</v>
      </c>
      <c r="B1" s="23"/>
      <c r="C1" s="20"/>
      <c r="D1" s="23"/>
      <c r="E1" s="23"/>
      <c r="F1" s="23"/>
      <c r="G1" s="23"/>
      <c r="H1" s="23"/>
      <c r="I1" s="16"/>
      <c r="J1" s="17"/>
      <c r="K1" s="18"/>
      <c r="L1" s="23"/>
      <c r="M1" s="17"/>
      <c r="N1" s="19"/>
      <c r="O1" s="109" t="s">
        <v>18</v>
      </c>
      <c r="P1" s="109"/>
      <c r="Q1" s="109"/>
      <c r="R1" s="109"/>
      <c r="S1" s="109"/>
      <c r="T1" s="109"/>
      <c r="U1" s="109"/>
      <c r="V1" s="109"/>
      <c r="W1" s="109"/>
    </row>
    <row r="2" spans="1:22" ht="12.75">
      <c r="A2" s="10"/>
      <c r="B2" s="9"/>
      <c r="C2" s="10"/>
      <c r="D2" s="9"/>
      <c r="E2" s="9"/>
      <c r="F2" s="9"/>
      <c r="G2" s="9"/>
      <c r="H2" s="9"/>
      <c r="I2" s="7"/>
      <c r="J2" s="7"/>
      <c r="K2" s="11"/>
      <c r="L2" s="7"/>
      <c r="M2" s="7"/>
      <c r="N2" s="12"/>
      <c r="O2" s="25"/>
      <c r="P2" s="7"/>
      <c r="Q2" s="12"/>
      <c r="R2" s="7"/>
      <c r="S2" s="7"/>
      <c r="T2" s="12"/>
      <c r="U2"/>
      <c r="V2"/>
    </row>
    <row r="3" spans="1:22" ht="12.75">
      <c r="A3" s="10"/>
      <c r="B3" s="9"/>
      <c r="C3" s="10"/>
      <c r="D3" s="9"/>
      <c r="E3" s="9"/>
      <c r="F3" s="9"/>
      <c r="G3" s="9"/>
      <c r="H3" s="9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/>
      <c r="V3"/>
    </row>
    <row r="4" spans="1:24" s="1" customFormat="1" ht="12.75">
      <c r="A4" s="87"/>
      <c r="B4" s="88" t="s">
        <v>0</v>
      </c>
      <c r="C4" s="87" t="s">
        <v>1</v>
      </c>
      <c r="D4" s="87" t="s">
        <v>5</v>
      </c>
      <c r="E4" s="88" t="s">
        <v>2</v>
      </c>
      <c r="F4" s="89" t="s">
        <v>6</v>
      </c>
      <c r="G4" s="90" t="s">
        <v>7</v>
      </c>
      <c r="H4" s="26"/>
      <c r="I4" s="56" t="s">
        <v>12</v>
      </c>
      <c r="J4" s="57" t="s">
        <v>4</v>
      </c>
      <c r="K4" s="58" t="s">
        <v>3</v>
      </c>
      <c r="L4" s="63" t="s">
        <v>9</v>
      </c>
      <c r="M4" s="64" t="s">
        <v>4</v>
      </c>
      <c r="N4" s="58" t="s">
        <v>3</v>
      </c>
      <c r="O4" s="63" t="s">
        <v>11</v>
      </c>
      <c r="P4" s="64" t="s">
        <v>4</v>
      </c>
      <c r="Q4" s="58" t="s">
        <v>3</v>
      </c>
      <c r="R4" s="63" t="s">
        <v>13</v>
      </c>
      <c r="S4" s="64" t="s">
        <v>4</v>
      </c>
      <c r="T4" s="58" t="s">
        <v>3</v>
      </c>
      <c r="U4" s="63" t="s">
        <v>10</v>
      </c>
      <c r="V4" s="64" t="s">
        <v>4</v>
      </c>
      <c r="W4" s="58" t="s">
        <v>3</v>
      </c>
      <c r="X4" s="36" t="s">
        <v>3</v>
      </c>
    </row>
    <row r="5" spans="1:24" s="1" customFormat="1" ht="12.75">
      <c r="A5" s="76"/>
      <c r="B5" s="77" t="s">
        <v>8</v>
      </c>
      <c r="C5" s="78"/>
      <c r="D5" s="78"/>
      <c r="E5" s="77"/>
      <c r="F5" s="79"/>
      <c r="G5" s="80"/>
      <c r="H5" s="100"/>
      <c r="I5" s="56"/>
      <c r="J5" s="57"/>
      <c r="K5" s="58"/>
      <c r="L5" s="63"/>
      <c r="M5" s="64"/>
      <c r="N5" s="58"/>
      <c r="O5" s="63"/>
      <c r="P5" s="64"/>
      <c r="Q5" s="58"/>
      <c r="R5" s="63"/>
      <c r="S5" s="64"/>
      <c r="T5" s="58"/>
      <c r="U5" s="63"/>
      <c r="V5" s="64"/>
      <c r="W5" s="58"/>
      <c r="X5" s="33"/>
    </row>
    <row r="6" spans="1:24" ht="12.75">
      <c r="A6" s="81">
        <v>1</v>
      </c>
      <c r="B6" s="49" t="s">
        <v>156</v>
      </c>
      <c r="C6" s="49" t="s">
        <v>157</v>
      </c>
      <c r="D6" s="49">
        <v>2013</v>
      </c>
      <c r="E6" s="49" t="s">
        <v>114</v>
      </c>
      <c r="F6" s="74">
        <f aca="true" t="shared" si="0" ref="F6:F20">K6+N6+Q6+T6+W6</f>
        <v>1138</v>
      </c>
      <c r="G6" s="68" t="s">
        <v>86</v>
      </c>
      <c r="H6" s="27"/>
      <c r="I6" s="59">
        <v>9.73</v>
      </c>
      <c r="J6" s="48" t="str">
        <f aca="true" t="shared" si="1" ref="J6:J20">IF(I6="","","/")</f>
        <v>/</v>
      </c>
      <c r="K6" s="60">
        <f aca="true" t="shared" si="2" ref="K6:K20">IF(I6="","0",INT(7.48676*((1460-(I6*100))/100)^2.5))</f>
        <v>391</v>
      </c>
      <c r="L6" s="59">
        <v>3.28</v>
      </c>
      <c r="M6" s="48" t="str">
        <f aca="true" t="shared" si="3" ref="M6:M20">IF(L6="","","/")</f>
        <v>/</v>
      </c>
      <c r="N6" s="60">
        <f aca="true" t="shared" si="4" ref="N6:N20">IF(L6="","0",INT(171.91361*((100*L6-125)/100)^1.1))</f>
        <v>374</v>
      </c>
      <c r="O6" s="59"/>
      <c r="P6" s="48" t="str">
        <f aca="true" t="shared" si="5" ref="P6:P20">IF(O6="","","/")</f>
        <v/>
      </c>
      <c r="Q6" s="60">
        <v>0</v>
      </c>
      <c r="R6" s="67">
        <v>25.51</v>
      </c>
      <c r="S6" s="48" t="str">
        <f aca="true" t="shared" si="6" ref="S6:S20">IF(R6="","","/")</f>
        <v>/</v>
      </c>
      <c r="T6" s="60">
        <f aca="true" t="shared" si="7" ref="T6:T20">IF(R6="","0",INT(24.63917*((100*R6-500)/100)^0.9))</f>
        <v>373</v>
      </c>
      <c r="U6" s="67"/>
      <c r="V6" s="48" t="str">
        <f aca="true" t="shared" si="8" ref="V6:V20">IF(U6="","","/")</f>
        <v/>
      </c>
      <c r="W6" s="60" t="str">
        <f aca="true" t="shared" si="9" ref="W6:W20">IF(U6="","0",INT(83.435373*((100*U6-130)/100)^0.9))</f>
        <v>0</v>
      </c>
      <c r="X6" s="39" t="str">
        <f aca="true" t="shared" si="10" ref="X6:X19">IF(V6="","0",INT(82.491673*((100*V6-178)/100)^0.9))</f>
        <v>0</v>
      </c>
    </row>
    <row r="7" spans="1:24" ht="12.75">
      <c r="A7" s="81">
        <v>2</v>
      </c>
      <c r="B7" s="49" t="s">
        <v>106</v>
      </c>
      <c r="C7" s="49" t="s">
        <v>167</v>
      </c>
      <c r="D7" s="49">
        <v>2013</v>
      </c>
      <c r="E7" s="49" t="s">
        <v>39</v>
      </c>
      <c r="F7" s="74">
        <f t="shared" si="0"/>
        <v>1083</v>
      </c>
      <c r="G7" s="105" t="s">
        <v>86</v>
      </c>
      <c r="H7" s="70"/>
      <c r="I7" s="61">
        <v>9.73</v>
      </c>
      <c r="J7" s="48" t="str">
        <f t="shared" si="1"/>
        <v>/</v>
      </c>
      <c r="K7" s="60">
        <f t="shared" si="2"/>
        <v>391</v>
      </c>
      <c r="L7" s="65">
        <v>3.26</v>
      </c>
      <c r="M7" s="48" t="str">
        <f t="shared" si="3"/>
        <v>/</v>
      </c>
      <c r="N7" s="60">
        <f t="shared" si="4"/>
        <v>370</v>
      </c>
      <c r="O7" s="65"/>
      <c r="P7" s="48" t="str">
        <f t="shared" si="5"/>
        <v/>
      </c>
      <c r="Q7" s="60">
        <v>0</v>
      </c>
      <c r="R7" s="65">
        <v>22.44</v>
      </c>
      <c r="S7" s="48" t="str">
        <f t="shared" si="6"/>
        <v>/</v>
      </c>
      <c r="T7" s="60">
        <f t="shared" si="7"/>
        <v>322</v>
      </c>
      <c r="U7" s="73"/>
      <c r="V7" s="48" t="str">
        <f t="shared" si="8"/>
        <v/>
      </c>
      <c r="W7" s="60" t="str">
        <f t="shared" si="9"/>
        <v>0</v>
      </c>
      <c r="X7" s="39" t="str">
        <f t="shared" si="10"/>
        <v>0</v>
      </c>
    </row>
    <row r="8" spans="1:24" s="4" customFormat="1" ht="12.75">
      <c r="A8" s="81">
        <v>3</v>
      </c>
      <c r="B8" s="49" t="s">
        <v>29</v>
      </c>
      <c r="C8" s="49" t="s">
        <v>30</v>
      </c>
      <c r="D8" s="49">
        <v>2013</v>
      </c>
      <c r="E8" s="49" t="s">
        <v>28</v>
      </c>
      <c r="F8" s="74">
        <f t="shared" si="0"/>
        <v>866</v>
      </c>
      <c r="G8" s="68" t="s">
        <v>86</v>
      </c>
      <c r="H8" s="47"/>
      <c r="I8" s="59">
        <v>10.38</v>
      </c>
      <c r="J8" s="48" t="str">
        <f t="shared" si="1"/>
        <v>/</v>
      </c>
      <c r="K8" s="60">
        <f t="shared" si="2"/>
        <v>273</v>
      </c>
      <c r="L8" s="59">
        <v>2.92</v>
      </c>
      <c r="M8" s="48" t="str">
        <f t="shared" si="3"/>
        <v>/</v>
      </c>
      <c r="N8" s="60">
        <f t="shared" si="4"/>
        <v>302</v>
      </c>
      <c r="O8" s="59"/>
      <c r="P8" s="48" t="str">
        <f t="shared" si="5"/>
        <v/>
      </c>
      <c r="Q8" s="60">
        <v>0</v>
      </c>
      <c r="R8" s="67"/>
      <c r="S8" s="48" t="str">
        <f t="shared" si="6"/>
        <v/>
      </c>
      <c r="T8" s="60" t="str">
        <f t="shared" si="7"/>
        <v>0</v>
      </c>
      <c r="U8" s="67">
        <v>5.31</v>
      </c>
      <c r="V8" s="48" t="str">
        <f t="shared" si="8"/>
        <v>/</v>
      </c>
      <c r="W8" s="60">
        <f t="shared" si="9"/>
        <v>291</v>
      </c>
      <c r="X8" s="39" t="e">
        <f t="shared" si="10"/>
        <v>#VALUE!</v>
      </c>
    </row>
    <row r="9" spans="1:24" s="4" customFormat="1" ht="12.75">
      <c r="A9" s="81">
        <v>4</v>
      </c>
      <c r="B9" s="49" t="s">
        <v>115</v>
      </c>
      <c r="C9" s="49" t="s">
        <v>155</v>
      </c>
      <c r="D9" s="49">
        <v>2013</v>
      </c>
      <c r="E9" s="49" t="s">
        <v>114</v>
      </c>
      <c r="F9" s="74">
        <f t="shared" si="0"/>
        <v>848</v>
      </c>
      <c r="G9" s="68" t="s">
        <v>87</v>
      </c>
      <c r="H9" s="27"/>
      <c r="I9" s="59">
        <v>10.58</v>
      </c>
      <c r="J9" s="48" t="str">
        <f t="shared" si="1"/>
        <v>/</v>
      </c>
      <c r="K9" s="60">
        <f t="shared" si="2"/>
        <v>242</v>
      </c>
      <c r="L9" s="59">
        <v>3.26</v>
      </c>
      <c r="M9" s="48" t="str">
        <f t="shared" si="3"/>
        <v>/</v>
      </c>
      <c r="N9" s="60">
        <f t="shared" si="4"/>
        <v>370</v>
      </c>
      <c r="O9" s="59"/>
      <c r="P9" s="48" t="str">
        <f t="shared" si="5"/>
        <v/>
      </c>
      <c r="Q9" s="60">
        <v>0</v>
      </c>
      <c r="R9" s="67">
        <v>17.34</v>
      </c>
      <c r="S9" s="48" t="str">
        <f t="shared" si="6"/>
        <v>/</v>
      </c>
      <c r="T9" s="60">
        <f t="shared" si="7"/>
        <v>236</v>
      </c>
      <c r="U9" s="67"/>
      <c r="V9" s="48" t="str">
        <f t="shared" si="8"/>
        <v/>
      </c>
      <c r="W9" s="60" t="str">
        <f t="shared" si="9"/>
        <v>0</v>
      </c>
      <c r="X9" s="39" t="str">
        <f t="shared" si="10"/>
        <v>0</v>
      </c>
    </row>
    <row r="10" spans="1:24" s="4" customFormat="1" ht="12.75">
      <c r="A10" s="81">
        <v>5</v>
      </c>
      <c r="B10" s="49" t="s">
        <v>61</v>
      </c>
      <c r="C10" s="49" t="s">
        <v>33</v>
      </c>
      <c r="D10" s="49">
        <v>2013</v>
      </c>
      <c r="E10" s="49" t="s">
        <v>34</v>
      </c>
      <c r="F10" s="74">
        <f t="shared" si="0"/>
        <v>831</v>
      </c>
      <c r="G10" s="68" t="s">
        <v>87</v>
      </c>
      <c r="H10" s="28"/>
      <c r="I10" s="59">
        <v>10.2</v>
      </c>
      <c r="J10" s="48" t="str">
        <f t="shared" si="1"/>
        <v>/</v>
      </c>
      <c r="K10" s="60">
        <f t="shared" si="2"/>
        <v>304</v>
      </c>
      <c r="L10" s="59">
        <v>2.61</v>
      </c>
      <c r="M10" s="48" t="str">
        <f t="shared" si="3"/>
        <v>/</v>
      </c>
      <c r="N10" s="60">
        <f t="shared" si="4"/>
        <v>241</v>
      </c>
      <c r="O10" s="59"/>
      <c r="P10" s="48" t="str">
        <f t="shared" si="5"/>
        <v/>
      </c>
      <c r="Q10" s="60">
        <v>0</v>
      </c>
      <c r="R10" s="67">
        <v>20.25</v>
      </c>
      <c r="S10" s="48" t="str">
        <f t="shared" si="6"/>
        <v>/</v>
      </c>
      <c r="T10" s="60">
        <f t="shared" si="7"/>
        <v>286</v>
      </c>
      <c r="U10" s="67"/>
      <c r="V10" s="48" t="str">
        <f t="shared" si="8"/>
        <v/>
      </c>
      <c r="W10" s="60" t="str">
        <f t="shared" si="9"/>
        <v>0</v>
      </c>
      <c r="X10" s="39" t="str">
        <f t="shared" si="10"/>
        <v>0</v>
      </c>
    </row>
    <row r="11" spans="1:24" s="4" customFormat="1" ht="12.75">
      <c r="A11" s="81">
        <v>6</v>
      </c>
      <c r="B11" s="49" t="s">
        <v>26</v>
      </c>
      <c r="C11" s="49" t="s">
        <v>27</v>
      </c>
      <c r="D11" s="49">
        <v>2013</v>
      </c>
      <c r="E11" s="49" t="s">
        <v>28</v>
      </c>
      <c r="F11" s="74">
        <f t="shared" si="0"/>
        <v>766</v>
      </c>
      <c r="G11" s="68" t="s">
        <v>87</v>
      </c>
      <c r="H11" s="47"/>
      <c r="I11" s="59">
        <v>10.7</v>
      </c>
      <c r="J11" s="48" t="str">
        <f t="shared" si="1"/>
        <v>/</v>
      </c>
      <c r="K11" s="60">
        <f t="shared" si="2"/>
        <v>224</v>
      </c>
      <c r="L11" s="59">
        <v>2.95</v>
      </c>
      <c r="M11" s="48" t="str">
        <f t="shared" si="3"/>
        <v>/</v>
      </c>
      <c r="N11" s="60">
        <f t="shared" si="4"/>
        <v>308</v>
      </c>
      <c r="O11" s="59"/>
      <c r="P11" s="48" t="str">
        <f t="shared" si="5"/>
        <v/>
      </c>
      <c r="Q11" s="60">
        <v>0</v>
      </c>
      <c r="R11" s="67">
        <v>17.2</v>
      </c>
      <c r="S11" s="48" t="str">
        <f t="shared" si="6"/>
        <v>/</v>
      </c>
      <c r="T11" s="60">
        <f t="shared" si="7"/>
        <v>234</v>
      </c>
      <c r="U11" s="67"/>
      <c r="V11" s="48" t="str">
        <f t="shared" si="8"/>
        <v/>
      </c>
      <c r="W11" s="60" t="str">
        <f t="shared" si="9"/>
        <v>0</v>
      </c>
      <c r="X11" s="39" t="str">
        <f t="shared" si="10"/>
        <v>0</v>
      </c>
    </row>
    <row r="12" spans="1:24" s="4" customFormat="1" ht="12.75">
      <c r="A12" s="81">
        <v>7</v>
      </c>
      <c r="B12" s="49" t="s">
        <v>166</v>
      </c>
      <c r="C12" s="49" t="s">
        <v>74</v>
      </c>
      <c r="D12" s="49">
        <v>2013</v>
      </c>
      <c r="E12" s="49" t="s">
        <v>36</v>
      </c>
      <c r="F12" s="74">
        <f t="shared" si="0"/>
        <v>738</v>
      </c>
      <c r="G12" s="68"/>
      <c r="H12" s="27"/>
      <c r="I12" s="59">
        <v>10.5</v>
      </c>
      <c r="J12" s="48" t="str">
        <f t="shared" si="1"/>
        <v>/</v>
      </c>
      <c r="K12" s="60">
        <f t="shared" si="2"/>
        <v>254</v>
      </c>
      <c r="L12" s="59">
        <v>3</v>
      </c>
      <c r="M12" s="48" t="str">
        <f t="shared" si="3"/>
        <v>/</v>
      </c>
      <c r="N12" s="60">
        <f t="shared" si="4"/>
        <v>318</v>
      </c>
      <c r="O12" s="59"/>
      <c r="P12" s="48" t="str">
        <f t="shared" si="5"/>
        <v/>
      </c>
      <c r="Q12" s="60">
        <v>0</v>
      </c>
      <c r="R12" s="67">
        <v>13.38</v>
      </c>
      <c r="S12" s="48" t="str">
        <f t="shared" si="6"/>
        <v>/</v>
      </c>
      <c r="T12" s="60">
        <f t="shared" si="7"/>
        <v>166</v>
      </c>
      <c r="U12" s="67"/>
      <c r="V12" s="48" t="str">
        <f t="shared" si="8"/>
        <v/>
      </c>
      <c r="W12" s="60" t="str">
        <f t="shared" si="9"/>
        <v>0</v>
      </c>
      <c r="X12" s="39" t="str">
        <f t="shared" si="10"/>
        <v>0</v>
      </c>
    </row>
    <row r="13" spans="1:24" s="4" customFormat="1" ht="12.75">
      <c r="A13" s="81">
        <v>8</v>
      </c>
      <c r="B13" s="49" t="s">
        <v>158</v>
      </c>
      <c r="C13" s="49" t="s">
        <v>159</v>
      </c>
      <c r="D13" s="49">
        <v>2013</v>
      </c>
      <c r="E13" s="49" t="s">
        <v>160</v>
      </c>
      <c r="F13" s="74">
        <f t="shared" si="0"/>
        <v>724</v>
      </c>
      <c r="G13" s="75"/>
      <c r="H13" s="85"/>
      <c r="I13" s="59">
        <v>10.53</v>
      </c>
      <c r="J13" s="48" t="str">
        <f t="shared" si="1"/>
        <v>/</v>
      </c>
      <c r="K13" s="60">
        <f t="shared" si="2"/>
        <v>250</v>
      </c>
      <c r="L13" s="59">
        <v>2.96</v>
      </c>
      <c r="M13" s="48" t="str">
        <f t="shared" si="3"/>
        <v>/</v>
      </c>
      <c r="N13" s="60">
        <f t="shared" si="4"/>
        <v>310</v>
      </c>
      <c r="O13" s="59"/>
      <c r="P13" s="48" t="str">
        <f t="shared" si="5"/>
        <v/>
      </c>
      <c r="Q13" s="60">
        <v>0</v>
      </c>
      <c r="R13" s="67">
        <v>13.26</v>
      </c>
      <c r="S13" s="48" t="str">
        <f t="shared" si="6"/>
        <v>/</v>
      </c>
      <c r="T13" s="60">
        <f t="shared" si="7"/>
        <v>164</v>
      </c>
      <c r="U13" s="67"/>
      <c r="V13" s="48" t="str">
        <f t="shared" si="8"/>
        <v/>
      </c>
      <c r="W13" s="60" t="str">
        <f t="shared" si="9"/>
        <v>0</v>
      </c>
      <c r="X13" s="39" t="str">
        <f t="shared" si="10"/>
        <v>0</v>
      </c>
    </row>
    <row r="14" spans="1:24" s="4" customFormat="1" ht="12.75">
      <c r="A14" s="81">
        <v>9</v>
      </c>
      <c r="B14" s="49" t="s">
        <v>81</v>
      </c>
      <c r="C14" s="49" t="s">
        <v>82</v>
      </c>
      <c r="D14" s="49">
        <v>2013</v>
      </c>
      <c r="E14" s="49" t="s">
        <v>39</v>
      </c>
      <c r="F14" s="74">
        <f t="shared" si="0"/>
        <v>710</v>
      </c>
      <c r="G14" s="68"/>
      <c r="H14" s="47"/>
      <c r="I14" s="59">
        <v>10.89</v>
      </c>
      <c r="J14" s="48" t="str">
        <f t="shared" si="1"/>
        <v>/</v>
      </c>
      <c r="K14" s="60">
        <f t="shared" si="2"/>
        <v>198</v>
      </c>
      <c r="L14" s="59">
        <v>2.98</v>
      </c>
      <c r="M14" s="48" t="str">
        <f t="shared" si="3"/>
        <v>/</v>
      </c>
      <c r="N14" s="60">
        <f t="shared" si="4"/>
        <v>314</v>
      </c>
      <c r="O14" s="59"/>
      <c r="P14" s="48" t="str">
        <f t="shared" si="5"/>
        <v/>
      </c>
      <c r="Q14" s="60">
        <v>0</v>
      </c>
      <c r="R14" s="67">
        <v>15.13</v>
      </c>
      <c r="S14" s="48" t="str">
        <f t="shared" si="6"/>
        <v>/</v>
      </c>
      <c r="T14" s="60">
        <f t="shared" si="7"/>
        <v>198</v>
      </c>
      <c r="U14" s="67"/>
      <c r="V14" s="48" t="str">
        <f t="shared" si="8"/>
        <v/>
      </c>
      <c r="W14" s="60" t="str">
        <f t="shared" si="9"/>
        <v>0</v>
      </c>
      <c r="X14" s="39" t="str">
        <f t="shared" si="10"/>
        <v>0</v>
      </c>
    </row>
    <row r="15" spans="1:24" s="4" customFormat="1" ht="12.75">
      <c r="A15" s="81">
        <v>10</v>
      </c>
      <c r="B15" s="49" t="s">
        <v>200</v>
      </c>
      <c r="C15" s="49" t="s">
        <v>76</v>
      </c>
      <c r="D15" s="49">
        <v>2013</v>
      </c>
      <c r="E15" s="49" t="s">
        <v>24</v>
      </c>
      <c r="F15" s="74">
        <f t="shared" si="0"/>
        <v>655</v>
      </c>
      <c r="G15" s="68"/>
      <c r="H15" s="27"/>
      <c r="I15" s="59">
        <v>10.82</v>
      </c>
      <c r="J15" s="48" t="str">
        <f t="shared" si="1"/>
        <v>/</v>
      </c>
      <c r="K15" s="60">
        <f t="shared" si="2"/>
        <v>207</v>
      </c>
      <c r="L15" s="59">
        <v>2.85</v>
      </c>
      <c r="M15" s="48" t="str">
        <f t="shared" si="3"/>
        <v>/</v>
      </c>
      <c r="N15" s="60">
        <f t="shared" si="4"/>
        <v>288</v>
      </c>
      <c r="O15" s="59"/>
      <c r="P15" s="48" t="str">
        <f t="shared" si="5"/>
        <v/>
      </c>
      <c r="Q15" s="60">
        <v>0</v>
      </c>
      <c r="R15" s="67">
        <v>13</v>
      </c>
      <c r="S15" s="48" t="str">
        <f t="shared" si="6"/>
        <v>/</v>
      </c>
      <c r="T15" s="60">
        <f t="shared" si="7"/>
        <v>160</v>
      </c>
      <c r="U15" s="67"/>
      <c r="V15" s="48" t="str">
        <f t="shared" si="8"/>
        <v/>
      </c>
      <c r="W15" s="60" t="str">
        <f t="shared" si="9"/>
        <v>0</v>
      </c>
      <c r="X15" s="39" t="str">
        <f t="shared" si="10"/>
        <v>0</v>
      </c>
    </row>
    <row r="16" spans="1:24" s="4" customFormat="1" ht="12.75">
      <c r="A16" s="81">
        <v>11</v>
      </c>
      <c r="B16" s="49" t="s">
        <v>164</v>
      </c>
      <c r="C16" s="49" t="s">
        <v>165</v>
      </c>
      <c r="D16" s="49">
        <v>2013</v>
      </c>
      <c r="E16" s="49" t="s">
        <v>34</v>
      </c>
      <c r="F16" s="74">
        <f t="shared" si="0"/>
        <v>649</v>
      </c>
      <c r="G16" s="68"/>
      <c r="H16" s="27"/>
      <c r="I16" s="59">
        <v>10.09</v>
      </c>
      <c r="J16" s="48" t="str">
        <f t="shared" si="1"/>
        <v>/</v>
      </c>
      <c r="K16" s="60">
        <f t="shared" si="2"/>
        <v>323</v>
      </c>
      <c r="L16" s="59">
        <v>2.41</v>
      </c>
      <c r="M16" s="48" t="str">
        <f t="shared" si="3"/>
        <v>/</v>
      </c>
      <c r="N16" s="60">
        <f t="shared" si="4"/>
        <v>202</v>
      </c>
      <c r="O16" s="59"/>
      <c r="P16" s="48" t="str">
        <f t="shared" si="5"/>
        <v/>
      </c>
      <c r="Q16" s="60">
        <v>0</v>
      </c>
      <c r="R16" s="67">
        <v>11.07</v>
      </c>
      <c r="S16" s="48" t="str">
        <f t="shared" si="6"/>
        <v>/</v>
      </c>
      <c r="T16" s="60">
        <f t="shared" si="7"/>
        <v>124</v>
      </c>
      <c r="U16" s="67"/>
      <c r="V16" s="48" t="str">
        <f t="shared" si="8"/>
        <v/>
      </c>
      <c r="W16" s="60" t="str">
        <f t="shared" si="9"/>
        <v>0</v>
      </c>
      <c r="X16" s="39" t="str">
        <f t="shared" si="10"/>
        <v>0</v>
      </c>
    </row>
    <row r="17" spans="1:24" s="4" customFormat="1" ht="12.75">
      <c r="A17" s="81">
        <v>12</v>
      </c>
      <c r="B17" s="50" t="s">
        <v>98</v>
      </c>
      <c r="C17" s="50" t="s">
        <v>27</v>
      </c>
      <c r="D17" s="50">
        <v>2013</v>
      </c>
      <c r="E17" s="49" t="s">
        <v>24</v>
      </c>
      <c r="F17" s="74">
        <f t="shared" si="0"/>
        <v>569</v>
      </c>
      <c r="G17" s="68"/>
      <c r="H17" s="27"/>
      <c r="I17" s="59">
        <v>11.62</v>
      </c>
      <c r="J17" s="48" t="str">
        <f t="shared" si="1"/>
        <v>/</v>
      </c>
      <c r="K17" s="60">
        <f t="shared" si="2"/>
        <v>114</v>
      </c>
      <c r="L17" s="59">
        <v>2.56</v>
      </c>
      <c r="M17" s="48" t="str">
        <f t="shared" si="3"/>
        <v>/</v>
      </c>
      <c r="N17" s="60">
        <f t="shared" si="4"/>
        <v>231</v>
      </c>
      <c r="O17" s="59"/>
      <c r="P17" s="48" t="str">
        <f t="shared" si="5"/>
        <v/>
      </c>
      <c r="Q17" s="60">
        <v>0</v>
      </c>
      <c r="R17" s="67">
        <v>16.62</v>
      </c>
      <c r="S17" s="48" t="str">
        <f t="shared" si="6"/>
        <v>/</v>
      </c>
      <c r="T17" s="60">
        <f t="shared" si="7"/>
        <v>224</v>
      </c>
      <c r="U17" s="67"/>
      <c r="V17" s="48" t="str">
        <f t="shared" si="8"/>
        <v/>
      </c>
      <c r="W17" s="60" t="str">
        <f t="shared" si="9"/>
        <v>0</v>
      </c>
      <c r="X17" s="39" t="str">
        <f t="shared" si="10"/>
        <v>0</v>
      </c>
    </row>
    <row r="18" spans="1:24" s="4" customFormat="1" ht="12.75">
      <c r="A18" s="81">
        <v>13</v>
      </c>
      <c r="B18" s="49" t="s">
        <v>163</v>
      </c>
      <c r="C18" s="49" t="s">
        <v>62</v>
      </c>
      <c r="D18" s="49">
        <v>2013</v>
      </c>
      <c r="E18" s="49" t="s">
        <v>28</v>
      </c>
      <c r="F18" s="74">
        <f t="shared" si="0"/>
        <v>544</v>
      </c>
      <c r="G18" s="68"/>
      <c r="H18" s="27"/>
      <c r="I18" s="59">
        <v>11.46</v>
      </c>
      <c r="J18" s="48" t="str">
        <f t="shared" si="1"/>
        <v>/</v>
      </c>
      <c r="K18" s="60">
        <f t="shared" si="2"/>
        <v>130</v>
      </c>
      <c r="L18" s="59">
        <v>2.42</v>
      </c>
      <c r="M18" s="48" t="str">
        <f t="shared" si="3"/>
        <v>/</v>
      </c>
      <c r="N18" s="60">
        <f t="shared" si="4"/>
        <v>204</v>
      </c>
      <c r="O18" s="59"/>
      <c r="P18" s="48" t="str">
        <f t="shared" si="5"/>
        <v/>
      </c>
      <c r="Q18" s="60">
        <v>0</v>
      </c>
      <c r="R18" s="67"/>
      <c r="S18" s="48" t="str">
        <f t="shared" si="6"/>
        <v/>
      </c>
      <c r="T18" s="60" t="str">
        <f t="shared" si="7"/>
        <v>0</v>
      </c>
      <c r="U18" s="67">
        <v>4.1</v>
      </c>
      <c r="V18" s="48" t="str">
        <f t="shared" si="8"/>
        <v>/</v>
      </c>
      <c r="W18" s="60">
        <f t="shared" si="9"/>
        <v>210</v>
      </c>
      <c r="X18" s="39" t="e">
        <f t="shared" si="10"/>
        <v>#VALUE!</v>
      </c>
    </row>
    <row r="19" spans="1:24" s="4" customFormat="1" ht="12.75">
      <c r="A19" s="81">
        <v>14</v>
      </c>
      <c r="B19" s="49" t="s">
        <v>110</v>
      </c>
      <c r="C19" s="49" t="s">
        <v>154</v>
      </c>
      <c r="D19" s="49">
        <v>2013</v>
      </c>
      <c r="E19" s="49" t="s">
        <v>80</v>
      </c>
      <c r="F19" s="74">
        <f t="shared" si="0"/>
        <v>464</v>
      </c>
      <c r="G19" s="75"/>
      <c r="H19" s="47"/>
      <c r="I19" s="59">
        <v>11.77</v>
      </c>
      <c r="J19" s="48" t="str">
        <f t="shared" si="1"/>
        <v>/</v>
      </c>
      <c r="K19" s="60">
        <f t="shared" si="2"/>
        <v>100</v>
      </c>
      <c r="L19" s="59">
        <v>2.34</v>
      </c>
      <c r="M19" s="48" t="str">
        <f t="shared" si="3"/>
        <v>/</v>
      </c>
      <c r="N19" s="60">
        <f t="shared" si="4"/>
        <v>189</v>
      </c>
      <c r="O19" s="59"/>
      <c r="P19" s="48" t="str">
        <f t="shared" si="5"/>
        <v/>
      </c>
      <c r="Q19" s="60">
        <v>0</v>
      </c>
      <c r="R19" s="67">
        <v>13.88</v>
      </c>
      <c r="S19" s="48" t="str">
        <f t="shared" si="6"/>
        <v>/</v>
      </c>
      <c r="T19" s="60">
        <f t="shared" si="7"/>
        <v>175</v>
      </c>
      <c r="U19" s="67"/>
      <c r="V19" s="48" t="str">
        <f t="shared" si="8"/>
        <v/>
      </c>
      <c r="W19" s="60" t="str">
        <f t="shared" si="9"/>
        <v>0</v>
      </c>
      <c r="X19" s="39" t="str">
        <f t="shared" si="10"/>
        <v>0</v>
      </c>
    </row>
    <row r="20" spans="1:23" ht="12.75">
      <c r="A20" s="82">
        <v>15</v>
      </c>
      <c r="B20" s="54" t="s">
        <v>161</v>
      </c>
      <c r="C20" s="54" t="s">
        <v>162</v>
      </c>
      <c r="D20" s="54">
        <v>2013</v>
      </c>
      <c r="E20" s="54" t="s">
        <v>28</v>
      </c>
      <c r="F20" s="83">
        <f t="shared" si="0"/>
        <v>224</v>
      </c>
      <c r="G20" s="106"/>
      <c r="H20" s="47"/>
      <c r="I20" s="41">
        <v>12.15</v>
      </c>
      <c r="J20" s="42" t="str">
        <f t="shared" si="1"/>
        <v>/</v>
      </c>
      <c r="K20" s="43">
        <f t="shared" si="2"/>
        <v>70</v>
      </c>
      <c r="L20" s="41">
        <v>1.65</v>
      </c>
      <c r="M20" s="42" t="str">
        <f t="shared" si="3"/>
        <v>/</v>
      </c>
      <c r="N20" s="43">
        <f t="shared" si="4"/>
        <v>62</v>
      </c>
      <c r="O20" s="41"/>
      <c r="P20" s="42" t="str">
        <f t="shared" si="5"/>
        <v/>
      </c>
      <c r="Q20" s="43">
        <v>0</v>
      </c>
      <c r="R20" s="44">
        <v>9.35</v>
      </c>
      <c r="S20" s="42" t="str">
        <f t="shared" si="6"/>
        <v>/</v>
      </c>
      <c r="T20" s="43">
        <f t="shared" si="7"/>
        <v>92</v>
      </c>
      <c r="U20" s="44"/>
      <c r="V20" s="42" t="str">
        <f t="shared" si="8"/>
        <v/>
      </c>
      <c r="W20" s="43" t="str">
        <f t="shared" si="9"/>
        <v>0</v>
      </c>
    </row>
    <row r="21" ht="12.75">
      <c r="F21" s="24"/>
    </row>
    <row r="22" ht="12.75">
      <c r="F22" s="24"/>
    </row>
    <row r="23" ht="12.75">
      <c r="F23" s="24"/>
    </row>
    <row r="24" ht="12.75">
      <c r="F24" s="24"/>
    </row>
    <row r="25" ht="12.75">
      <c r="F25" s="24"/>
    </row>
    <row r="26" ht="12.75">
      <c r="F26" s="24"/>
    </row>
    <row r="27" ht="12.75">
      <c r="F27" s="24"/>
    </row>
    <row r="28" ht="12.75">
      <c r="F28" s="24"/>
    </row>
    <row r="29" ht="12.75">
      <c r="F29" s="24"/>
    </row>
    <row r="30" ht="12.75">
      <c r="F30" s="24"/>
    </row>
    <row r="31" ht="12.75">
      <c r="F31" s="24"/>
    </row>
    <row r="32" ht="12.75">
      <c r="F32" s="24"/>
    </row>
    <row r="33" ht="12.75">
      <c r="F33" s="24"/>
    </row>
    <row r="34" ht="12.75">
      <c r="F34" s="24"/>
    </row>
    <row r="35" ht="12.75">
      <c r="F35" s="24"/>
    </row>
  </sheetData>
  <mergeCells count="2">
    <mergeCell ref="I3:T3"/>
    <mergeCell ref="O1:W1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34"/>
  <sheetViews>
    <sheetView workbookViewId="0" topLeftCell="A1">
      <selection activeCell="G7" sqref="G7"/>
    </sheetView>
  </sheetViews>
  <sheetFormatPr defaultColWidth="9.140625" defaultRowHeight="12.75"/>
  <cols>
    <col min="1" max="1" width="4.8515625" style="6" customWidth="1"/>
    <col min="2" max="2" width="15.57421875" style="5" customWidth="1"/>
    <col min="3" max="3" width="13.421875" style="6" customWidth="1"/>
    <col min="4" max="4" width="6.421875" style="5" customWidth="1"/>
    <col min="5" max="5" width="18.7109375" style="5" customWidth="1"/>
    <col min="6" max="6" width="9.140625" style="5" customWidth="1"/>
    <col min="7" max="7" width="7.00390625" style="5" bestFit="1" customWidth="1"/>
    <col min="8" max="8" width="2.00390625" style="5" customWidth="1"/>
    <col min="9" max="9" width="6.57421875" style="8" customWidth="1"/>
    <col min="10" max="10" width="2.140625" style="8" customWidth="1"/>
    <col min="11" max="11" width="6.140625" style="13" customWidth="1"/>
    <col min="12" max="12" width="6.7109375" style="5" customWidth="1"/>
    <col min="13" max="13" width="2.140625" style="8" customWidth="1"/>
    <col min="14" max="14" width="7.421875" style="14" bestFit="1" customWidth="1"/>
    <col min="15" max="15" width="5.7109375" style="5" customWidth="1"/>
    <col min="16" max="16" width="2.140625" style="8" customWidth="1"/>
    <col min="17" max="17" width="5.00390625" style="14" customWidth="1"/>
    <col min="18" max="18" width="6.421875" style="5" customWidth="1"/>
    <col min="19" max="19" width="2.140625" style="8" customWidth="1"/>
    <col min="20" max="20" width="5.00390625" style="14" customWidth="1"/>
    <col min="21" max="21" width="5.57421875" style="2" customWidth="1"/>
    <col min="22" max="22" width="2.421875" style="2" customWidth="1"/>
    <col min="23" max="23" width="5.8515625" style="0" customWidth="1"/>
    <col min="24" max="24" width="11.421875" style="0" hidden="1" customWidth="1"/>
    <col min="25" max="256" width="11.421875" style="0" customWidth="1"/>
  </cols>
  <sheetData>
    <row r="1" spans="1:23" s="22" customFormat="1" ht="20.25">
      <c r="A1" s="20" t="s">
        <v>88</v>
      </c>
      <c r="B1" s="23"/>
      <c r="C1" s="20"/>
      <c r="D1" s="23"/>
      <c r="E1" s="23"/>
      <c r="F1" s="23"/>
      <c r="G1" s="23"/>
      <c r="H1" s="23"/>
      <c r="I1" s="16"/>
      <c r="J1" s="17"/>
      <c r="K1" s="18"/>
      <c r="L1" s="23"/>
      <c r="M1" s="17"/>
      <c r="N1" s="19"/>
      <c r="O1" s="109" t="s">
        <v>19</v>
      </c>
      <c r="P1" s="109"/>
      <c r="Q1" s="109"/>
      <c r="R1" s="109"/>
      <c r="S1" s="109"/>
      <c r="T1" s="109"/>
      <c r="U1" s="109"/>
      <c r="V1" s="109"/>
      <c r="W1" s="109"/>
    </row>
    <row r="2" spans="1:22" ht="12.75">
      <c r="A2" s="10"/>
      <c r="B2" s="9"/>
      <c r="C2" s="10"/>
      <c r="D2" s="9"/>
      <c r="E2" s="9"/>
      <c r="F2" s="9"/>
      <c r="G2" s="9"/>
      <c r="H2" s="9"/>
      <c r="I2" s="7"/>
      <c r="J2" s="7"/>
      <c r="K2" s="11"/>
      <c r="L2" s="7"/>
      <c r="M2" s="7"/>
      <c r="N2" s="12"/>
      <c r="O2" s="25"/>
      <c r="P2" s="7"/>
      <c r="Q2" s="12"/>
      <c r="R2" s="7"/>
      <c r="S2" s="7"/>
      <c r="T2" s="12"/>
      <c r="U2"/>
      <c r="V2"/>
    </row>
    <row r="3" spans="1:22" ht="12.75">
      <c r="A3" s="10"/>
      <c r="B3" s="9"/>
      <c r="C3" s="10"/>
      <c r="D3" s="9"/>
      <c r="E3" s="9"/>
      <c r="F3" s="9"/>
      <c r="G3" s="9"/>
      <c r="H3" s="9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/>
      <c r="V3"/>
    </row>
    <row r="4" spans="1:24" s="1" customFormat="1" ht="12.75">
      <c r="A4" s="87"/>
      <c r="B4" s="88" t="s">
        <v>0</v>
      </c>
      <c r="C4" s="87" t="s">
        <v>1</v>
      </c>
      <c r="D4" s="87" t="s">
        <v>5</v>
      </c>
      <c r="E4" s="88" t="s">
        <v>2</v>
      </c>
      <c r="F4" s="89" t="s">
        <v>6</v>
      </c>
      <c r="G4" s="90" t="s">
        <v>7</v>
      </c>
      <c r="H4" s="26"/>
      <c r="I4" s="56" t="s">
        <v>12</v>
      </c>
      <c r="J4" s="57" t="s">
        <v>4</v>
      </c>
      <c r="K4" s="58" t="s">
        <v>3</v>
      </c>
      <c r="L4" s="63" t="s">
        <v>9</v>
      </c>
      <c r="M4" s="64" t="s">
        <v>4</v>
      </c>
      <c r="N4" s="58" t="s">
        <v>3</v>
      </c>
      <c r="O4" s="63" t="s">
        <v>11</v>
      </c>
      <c r="P4" s="64" t="s">
        <v>4</v>
      </c>
      <c r="Q4" s="58" t="s">
        <v>3</v>
      </c>
      <c r="R4" s="63" t="s">
        <v>13</v>
      </c>
      <c r="S4" s="64" t="s">
        <v>4</v>
      </c>
      <c r="T4" s="58" t="s">
        <v>3</v>
      </c>
      <c r="U4" s="63" t="s">
        <v>10</v>
      </c>
      <c r="V4" s="64" t="s">
        <v>4</v>
      </c>
      <c r="W4" s="58" t="s">
        <v>3</v>
      </c>
      <c r="X4" s="36" t="s">
        <v>3</v>
      </c>
    </row>
    <row r="5" spans="1:24" s="1" customFormat="1" ht="12.75">
      <c r="A5" s="76"/>
      <c r="B5" s="77" t="s">
        <v>8</v>
      </c>
      <c r="C5" s="78"/>
      <c r="D5" s="78"/>
      <c r="E5" s="77"/>
      <c r="F5" s="79"/>
      <c r="G5" s="80"/>
      <c r="H5" s="100"/>
      <c r="I5" s="56"/>
      <c r="J5" s="57"/>
      <c r="K5" s="58"/>
      <c r="L5" s="63"/>
      <c r="M5" s="64"/>
      <c r="N5" s="58"/>
      <c r="O5" s="63"/>
      <c r="P5" s="64"/>
      <c r="Q5" s="58"/>
      <c r="R5" s="63"/>
      <c r="S5" s="64"/>
      <c r="T5" s="58"/>
      <c r="U5" s="63"/>
      <c r="V5" s="64"/>
      <c r="W5" s="58"/>
      <c r="X5" s="33"/>
    </row>
    <row r="6" spans="1:24" ht="12.75">
      <c r="A6" s="81">
        <v>1</v>
      </c>
      <c r="B6" s="49" t="s">
        <v>75</v>
      </c>
      <c r="C6" s="49" t="s">
        <v>74</v>
      </c>
      <c r="D6" s="49">
        <v>2012</v>
      </c>
      <c r="E6" s="49" t="s">
        <v>170</v>
      </c>
      <c r="F6" s="74">
        <f aca="true" t="shared" si="0" ref="F6:F16">K6+N6+Q6+T6+W6</f>
        <v>1032</v>
      </c>
      <c r="G6" s="68" t="s">
        <v>86</v>
      </c>
      <c r="H6" s="27"/>
      <c r="I6" s="59">
        <v>9.72</v>
      </c>
      <c r="J6" s="48" t="str">
        <f aca="true" t="shared" si="1" ref="J6:J16">IF(I6="","","/")</f>
        <v>/</v>
      </c>
      <c r="K6" s="60">
        <f aca="true" t="shared" si="2" ref="K6:K16">IF(I6="","0",INT(7.48676*((1460-(I6*100))/100)^2.5))</f>
        <v>393</v>
      </c>
      <c r="L6" s="59">
        <v>3.21</v>
      </c>
      <c r="M6" s="48" t="str">
        <f aca="true" t="shared" si="3" ref="M6:M16">IF(L6="","","/")</f>
        <v>/</v>
      </c>
      <c r="N6" s="60">
        <f aca="true" t="shared" si="4" ref="N6:N16">IF(L6="","0",INT(171.91361*((100*L6-125)/100)^1.1))</f>
        <v>360</v>
      </c>
      <c r="O6" s="59"/>
      <c r="P6" s="48" t="str">
        <f aca="true" t="shared" si="5" ref="P6:P16">IF(O6="","","/")</f>
        <v/>
      </c>
      <c r="Q6" s="60">
        <v>0</v>
      </c>
      <c r="R6" s="67">
        <v>19.88</v>
      </c>
      <c r="S6" s="48" t="str">
        <f aca="true" t="shared" si="6" ref="S6:S16">IF(R6="","","/")</f>
        <v>/</v>
      </c>
      <c r="T6" s="60">
        <f aca="true" t="shared" si="7" ref="T6:T16">IF(R6="","0",INT(24.63917*((100*R6-500)/100)^0.9))</f>
        <v>279</v>
      </c>
      <c r="U6" s="67"/>
      <c r="V6" s="48" t="str">
        <f aca="true" t="shared" si="8" ref="V6:V16">IF(U6="","","/")</f>
        <v/>
      </c>
      <c r="W6" s="60" t="str">
        <f aca="true" t="shared" si="9" ref="W6:W16">IF(U6="","0",INT(83.435373*((100*U6-130)/100)^0.9))</f>
        <v>0</v>
      </c>
      <c r="X6" s="39" t="str">
        <f aca="true" t="shared" si="10" ref="X6:X16">IF(V6="","0",INT(82.491673*((100*V6-178)/100)^0.9))</f>
        <v>0</v>
      </c>
    </row>
    <row r="7" spans="1:24" ht="12.75">
      <c r="A7" s="81">
        <v>2</v>
      </c>
      <c r="B7" s="50" t="s">
        <v>136</v>
      </c>
      <c r="C7" s="50" t="s">
        <v>174</v>
      </c>
      <c r="D7" s="50">
        <v>2012</v>
      </c>
      <c r="E7" s="49" t="s">
        <v>24</v>
      </c>
      <c r="F7" s="74">
        <f t="shared" si="0"/>
        <v>959</v>
      </c>
      <c r="G7" s="68" t="s">
        <v>86</v>
      </c>
      <c r="H7" s="27"/>
      <c r="I7" s="59">
        <v>10.53</v>
      </c>
      <c r="J7" s="48" t="str">
        <f t="shared" si="1"/>
        <v>/</v>
      </c>
      <c r="K7" s="60">
        <f t="shared" si="2"/>
        <v>250</v>
      </c>
      <c r="L7" s="59">
        <v>3.33</v>
      </c>
      <c r="M7" s="48" t="str">
        <f t="shared" si="3"/>
        <v>/</v>
      </c>
      <c r="N7" s="60">
        <f t="shared" si="4"/>
        <v>384</v>
      </c>
      <c r="O7" s="59"/>
      <c r="P7" s="48" t="str">
        <f t="shared" si="5"/>
        <v/>
      </c>
      <c r="Q7" s="60">
        <v>0</v>
      </c>
      <c r="R7" s="67">
        <v>22.58</v>
      </c>
      <c r="S7" s="48" t="str">
        <f t="shared" si="6"/>
        <v>/</v>
      </c>
      <c r="T7" s="60">
        <f t="shared" si="7"/>
        <v>325</v>
      </c>
      <c r="U7" s="67"/>
      <c r="V7" s="48" t="str">
        <f t="shared" si="8"/>
        <v/>
      </c>
      <c r="W7" s="60" t="str">
        <f t="shared" si="9"/>
        <v>0</v>
      </c>
      <c r="X7" s="39" t="str">
        <f t="shared" si="10"/>
        <v>0</v>
      </c>
    </row>
    <row r="8" spans="1:24" ht="12.75">
      <c r="A8" s="81">
        <v>3</v>
      </c>
      <c r="B8" s="50" t="s">
        <v>175</v>
      </c>
      <c r="C8" s="50" t="s">
        <v>40</v>
      </c>
      <c r="D8" s="50">
        <v>2012</v>
      </c>
      <c r="E8" s="49" t="s">
        <v>24</v>
      </c>
      <c r="F8" s="74">
        <f t="shared" si="0"/>
        <v>942</v>
      </c>
      <c r="G8" s="68" t="s">
        <v>86</v>
      </c>
      <c r="H8" s="27"/>
      <c r="I8" s="59">
        <v>10.24</v>
      </c>
      <c r="J8" s="48" t="str">
        <f t="shared" si="1"/>
        <v>/</v>
      </c>
      <c r="K8" s="60">
        <f t="shared" si="2"/>
        <v>297</v>
      </c>
      <c r="L8" s="59">
        <v>3.49</v>
      </c>
      <c r="M8" s="48" t="str">
        <f t="shared" si="3"/>
        <v>/</v>
      </c>
      <c r="N8" s="60">
        <f t="shared" si="4"/>
        <v>417</v>
      </c>
      <c r="O8" s="59"/>
      <c r="P8" s="48" t="str">
        <f t="shared" si="5"/>
        <v/>
      </c>
      <c r="Q8" s="60">
        <v>0</v>
      </c>
      <c r="R8" s="67"/>
      <c r="S8" s="48" t="str">
        <f t="shared" si="6"/>
        <v/>
      </c>
      <c r="T8" s="60" t="str">
        <f t="shared" si="7"/>
        <v>0</v>
      </c>
      <c r="U8" s="67">
        <v>4.37</v>
      </c>
      <c r="V8" s="48" t="str">
        <f t="shared" si="8"/>
        <v>/</v>
      </c>
      <c r="W8" s="60">
        <f t="shared" si="9"/>
        <v>228</v>
      </c>
      <c r="X8" s="39" t="e">
        <f t="shared" si="10"/>
        <v>#VALUE!</v>
      </c>
    </row>
    <row r="9" spans="1:24" s="4" customFormat="1" ht="12.75">
      <c r="A9" s="81">
        <v>4</v>
      </c>
      <c r="B9" s="49" t="s">
        <v>116</v>
      </c>
      <c r="C9" s="49" t="s">
        <v>172</v>
      </c>
      <c r="D9" s="49">
        <v>2012</v>
      </c>
      <c r="E9" s="49" t="s">
        <v>114</v>
      </c>
      <c r="F9" s="74">
        <f t="shared" si="0"/>
        <v>896</v>
      </c>
      <c r="G9" s="68" t="s">
        <v>87</v>
      </c>
      <c r="H9" s="27"/>
      <c r="I9" s="59">
        <v>10.29</v>
      </c>
      <c r="J9" s="48" t="str">
        <f t="shared" si="1"/>
        <v>/</v>
      </c>
      <c r="K9" s="60">
        <f t="shared" si="2"/>
        <v>288</v>
      </c>
      <c r="L9" s="59">
        <v>3.28</v>
      </c>
      <c r="M9" s="48" t="str">
        <f t="shared" si="3"/>
        <v>/</v>
      </c>
      <c r="N9" s="60">
        <f t="shared" si="4"/>
        <v>374</v>
      </c>
      <c r="O9" s="59"/>
      <c r="P9" s="48" t="str">
        <f t="shared" si="5"/>
        <v/>
      </c>
      <c r="Q9" s="60">
        <v>0</v>
      </c>
      <c r="R9" s="67">
        <v>17.2</v>
      </c>
      <c r="S9" s="48" t="str">
        <f t="shared" si="6"/>
        <v>/</v>
      </c>
      <c r="T9" s="60">
        <f t="shared" si="7"/>
        <v>234</v>
      </c>
      <c r="U9" s="67"/>
      <c r="V9" s="48" t="str">
        <f t="shared" si="8"/>
        <v/>
      </c>
      <c r="W9" s="60" t="str">
        <f t="shared" si="9"/>
        <v>0</v>
      </c>
      <c r="X9" s="39" t="str">
        <f t="shared" si="10"/>
        <v>0</v>
      </c>
    </row>
    <row r="10" spans="1:24" s="4" customFormat="1" ht="12.75">
      <c r="A10" s="81">
        <v>5</v>
      </c>
      <c r="B10" s="49" t="s">
        <v>201</v>
      </c>
      <c r="C10" s="49" t="s">
        <v>182</v>
      </c>
      <c r="D10" s="49">
        <v>2012</v>
      </c>
      <c r="E10" s="49" t="s">
        <v>24</v>
      </c>
      <c r="F10" s="74">
        <f t="shared" si="0"/>
        <v>885</v>
      </c>
      <c r="G10" s="68" t="s">
        <v>87</v>
      </c>
      <c r="H10" s="27"/>
      <c r="I10" s="59">
        <v>10.24</v>
      </c>
      <c r="J10" s="48" t="str">
        <f t="shared" si="1"/>
        <v>/</v>
      </c>
      <c r="K10" s="60">
        <f t="shared" si="2"/>
        <v>297</v>
      </c>
      <c r="L10" s="59">
        <v>3.09</v>
      </c>
      <c r="M10" s="48" t="str">
        <f t="shared" si="3"/>
        <v>/</v>
      </c>
      <c r="N10" s="60">
        <f t="shared" si="4"/>
        <v>336</v>
      </c>
      <c r="O10" s="59"/>
      <c r="P10" s="48" t="str">
        <f t="shared" si="5"/>
        <v/>
      </c>
      <c r="Q10" s="60">
        <v>0</v>
      </c>
      <c r="R10" s="67"/>
      <c r="S10" s="48" t="str">
        <f t="shared" si="6"/>
        <v/>
      </c>
      <c r="T10" s="60" t="str">
        <f t="shared" si="7"/>
        <v>0</v>
      </c>
      <c r="U10" s="67">
        <v>4.73</v>
      </c>
      <c r="V10" s="48" t="str">
        <f t="shared" si="8"/>
        <v>/</v>
      </c>
      <c r="W10" s="60">
        <f t="shared" si="9"/>
        <v>252</v>
      </c>
      <c r="X10" s="39" t="e">
        <f t="shared" si="10"/>
        <v>#VALUE!</v>
      </c>
    </row>
    <row r="11" spans="1:24" s="4" customFormat="1" ht="12.75">
      <c r="A11" s="81">
        <v>6</v>
      </c>
      <c r="B11" s="49" t="s">
        <v>70</v>
      </c>
      <c r="C11" s="49" t="s">
        <v>171</v>
      </c>
      <c r="D11" s="49">
        <v>2012</v>
      </c>
      <c r="E11" s="49" t="s">
        <v>170</v>
      </c>
      <c r="F11" s="74">
        <f t="shared" si="0"/>
        <v>870</v>
      </c>
      <c r="G11" s="68" t="s">
        <v>87</v>
      </c>
      <c r="H11" s="47"/>
      <c r="I11" s="59">
        <v>10.43</v>
      </c>
      <c r="J11" s="48" t="str">
        <f t="shared" si="1"/>
        <v>/</v>
      </c>
      <c r="K11" s="60">
        <f t="shared" si="2"/>
        <v>265</v>
      </c>
      <c r="L11" s="59">
        <v>3.13</v>
      </c>
      <c r="M11" s="48" t="str">
        <f t="shared" si="3"/>
        <v>/</v>
      </c>
      <c r="N11" s="60">
        <f t="shared" si="4"/>
        <v>344</v>
      </c>
      <c r="O11" s="59"/>
      <c r="P11" s="48" t="str">
        <f t="shared" si="5"/>
        <v/>
      </c>
      <c r="Q11" s="60">
        <v>0</v>
      </c>
      <c r="R11" s="67">
        <v>18.79</v>
      </c>
      <c r="S11" s="48" t="str">
        <f t="shared" si="6"/>
        <v>/</v>
      </c>
      <c r="T11" s="60">
        <f t="shared" si="7"/>
        <v>261</v>
      </c>
      <c r="U11" s="67"/>
      <c r="V11" s="48" t="str">
        <f t="shared" si="8"/>
        <v/>
      </c>
      <c r="W11" s="60" t="str">
        <f t="shared" si="9"/>
        <v>0</v>
      </c>
      <c r="X11" s="39" t="str">
        <f t="shared" si="10"/>
        <v>0</v>
      </c>
    </row>
    <row r="12" spans="1:24" s="4" customFormat="1" ht="12.75">
      <c r="A12" s="81">
        <v>7</v>
      </c>
      <c r="B12" s="49" t="s">
        <v>31</v>
      </c>
      <c r="C12" s="49" t="s">
        <v>32</v>
      </c>
      <c r="D12" s="49">
        <v>2012</v>
      </c>
      <c r="E12" s="49" t="s">
        <v>28</v>
      </c>
      <c r="F12" s="74">
        <f t="shared" si="0"/>
        <v>820</v>
      </c>
      <c r="G12" s="68"/>
      <c r="H12" s="27"/>
      <c r="I12" s="59">
        <v>10.38</v>
      </c>
      <c r="J12" s="48" t="str">
        <f t="shared" si="1"/>
        <v>/</v>
      </c>
      <c r="K12" s="60">
        <f t="shared" si="2"/>
        <v>273</v>
      </c>
      <c r="L12" s="59">
        <v>3.05</v>
      </c>
      <c r="M12" s="48" t="str">
        <f t="shared" si="3"/>
        <v>/</v>
      </c>
      <c r="N12" s="60">
        <f t="shared" si="4"/>
        <v>328</v>
      </c>
      <c r="O12" s="59"/>
      <c r="P12" s="48" t="str">
        <f t="shared" si="5"/>
        <v/>
      </c>
      <c r="Q12" s="60">
        <v>0</v>
      </c>
      <c r="R12" s="67">
        <v>16.34</v>
      </c>
      <c r="S12" s="48" t="str">
        <f t="shared" si="6"/>
        <v>/</v>
      </c>
      <c r="T12" s="60">
        <f t="shared" si="7"/>
        <v>219</v>
      </c>
      <c r="U12" s="67"/>
      <c r="V12" s="48" t="str">
        <f t="shared" si="8"/>
        <v/>
      </c>
      <c r="W12" s="60" t="str">
        <f t="shared" si="9"/>
        <v>0</v>
      </c>
      <c r="X12" s="39" t="str">
        <f t="shared" si="10"/>
        <v>0</v>
      </c>
    </row>
    <row r="13" spans="1:24" s="4" customFormat="1" ht="12.75">
      <c r="A13" s="81">
        <v>8</v>
      </c>
      <c r="B13" s="49" t="s">
        <v>168</v>
      </c>
      <c r="C13" s="49" t="s">
        <v>169</v>
      </c>
      <c r="D13" s="49">
        <v>2012</v>
      </c>
      <c r="E13" s="49" t="s">
        <v>170</v>
      </c>
      <c r="F13" s="74">
        <f t="shared" si="0"/>
        <v>814</v>
      </c>
      <c r="G13" s="68"/>
      <c r="H13" s="47"/>
      <c r="I13" s="59">
        <v>10.33</v>
      </c>
      <c r="J13" s="48" t="str">
        <f t="shared" si="1"/>
        <v>/</v>
      </c>
      <c r="K13" s="60">
        <f t="shared" si="2"/>
        <v>282</v>
      </c>
      <c r="L13" s="59">
        <v>2.82</v>
      </c>
      <c r="M13" s="48" t="str">
        <f t="shared" si="3"/>
        <v>/</v>
      </c>
      <c r="N13" s="60">
        <f t="shared" si="4"/>
        <v>282</v>
      </c>
      <c r="O13" s="59"/>
      <c r="P13" s="48" t="str">
        <f t="shared" si="5"/>
        <v/>
      </c>
      <c r="Q13" s="60">
        <v>0</v>
      </c>
      <c r="R13" s="67">
        <v>18.17</v>
      </c>
      <c r="S13" s="48" t="str">
        <f t="shared" si="6"/>
        <v>/</v>
      </c>
      <c r="T13" s="60">
        <f t="shared" si="7"/>
        <v>250</v>
      </c>
      <c r="U13" s="67"/>
      <c r="V13" s="48" t="str">
        <f t="shared" si="8"/>
        <v/>
      </c>
      <c r="W13" s="60" t="str">
        <f t="shared" si="9"/>
        <v>0</v>
      </c>
      <c r="X13" s="39" t="str">
        <f t="shared" si="10"/>
        <v>0</v>
      </c>
    </row>
    <row r="14" spans="1:24" s="4" customFormat="1" ht="12.75">
      <c r="A14" s="81">
        <v>9</v>
      </c>
      <c r="B14" s="49" t="s">
        <v>37</v>
      </c>
      <c r="C14" s="49" t="s">
        <v>38</v>
      </c>
      <c r="D14" s="49">
        <v>2012</v>
      </c>
      <c r="E14" s="49" t="s">
        <v>39</v>
      </c>
      <c r="F14" s="74">
        <f t="shared" si="0"/>
        <v>809</v>
      </c>
      <c r="G14" s="75"/>
      <c r="H14" s="47"/>
      <c r="I14" s="59">
        <v>10.79</v>
      </c>
      <c r="J14" s="48" t="str">
        <f t="shared" si="1"/>
        <v>/</v>
      </c>
      <c r="K14" s="60">
        <f t="shared" si="2"/>
        <v>212</v>
      </c>
      <c r="L14" s="59">
        <v>2.85</v>
      </c>
      <c r="M14" s="48" t="str">
        <f t="shared" si="3"/>
        <v>/</v>
      </c>
      <c r="N14" s="60">
        <f t="shared" si="4"/>
        <v>288</v>
      </c>
      <c r="O14" s="59"/>
      <c r="P14" s="48" t="str">
        <f t="shared" si="5"/>
        <v/>
      </c>
      <c r="Q14" s="60">
        <v>0</v>
      </c>
      <c r="R14" s="67">
        <v>21.62</v>
      </c>
      <c r="S14" s="48" t="str">
        <f t="shared" si="6"/>
        <v>/</v>
      </c>
      <c r="T14" s="60">
        <f t="shared" si="7"/>
        <v>309</v>
      </c>
      <c r="U14" s="67"/>
      <c r="V14" s="48" t="str">
        <f t="shared" si="8"/>
        <v/>
      </c>
      <c r="W14" s="60" t="str">
        <f t="shared" si="9"/>
        <v>0</v>
      </c>
      <c r="X14" s="39" t="str">
        <f t="shared" si="10"/>
        <v>0</v>
      </c>
    </row>
    <row r="15" spans="1:24" s="4" customFormat="1" ht="12.75">
      <c r="A15" s="81">
        <v>10</v>
      </c>
      <c r="B15" s="49" t="s">
        <v>132</v>
      </c>
      <c r="C15" s="49" t="s">
        <v>51</v>
      </c>
      <c r="D15" s="49">
        <v>2012</v>
      </c>
      <c r="E15" s="49" t="s">
        <v>39</v>
      </c>
      <c r="F15" s="74">
        <f t="shared" si="0"/>
        <v>745</v>
      </c>
      <c r="G15" s="52"/>
      <c r="H15" s="25"/>
      <c r="I15" s="59">
        <v>10.73</v>
      </c>
      <c r="J15" s="48" t="str">
        <f t="shared" si="1"/>
        <v>/</v>
      </c>
      <c r="K15" s="60">
        <f t="shared" si="2"/>
        <v>220</v>
      </c>
      <c r="L15" s="59">
        <v>2.98</v>
      </c>
      <c r="M15" s="48" t="str">
        <f t="shared" si="3"/>
        <v>/</v>
      </c>
      <c r="N15" s="60">
        <f t="shared" si="4"/>
        <v>314</v>
      </c>
      <c r="O15" s="59"/>
      <c r="P15" s="48" t="str">
        <f t="shared" si="5"/>
        <v/>
      </c>
      <c r="Q15" s="60">
        <v>0</v>
      </c>
      <c r="R15" s="67">
        <v>15.89</v>
      </c>
      <c r="S15" s="48" t="str">
        <f t="shared" si="6"/>
        <v>/</v>
      </c>
      <c r="T15" s="60">
        <f t="shared" si="7"/>
        <v>211</v>
      </c>
      <c r="U15" s="67"/>
      <c r="V15" s="48" t="str">
        <f t="shared" si="8"/>
        <v/>
      </c>
      <c r="W15" s="60" t="str">
        <f t="shared" si="9"/>
        <v>0</v>
      </c>
      <c r="X15" s="39" t="str">
        <f t="shared" si="10"/>
        <v>0</v>
      </c>
    </row>
    <row r="16" spans="1:24" s="4" customFormat="1" ht="12.75">
      <c r="A16" s="82">
        <v>11</v>
      </c>
      <c r="B16" s="104" t="s">
        <v>90</v>
      </c>
      <c r="C16" s="104" t="s">
        <v>173</v>
      </c>
      <c r="D16" s="104">
        <v>2012</v>
      </c>
      <c r="E16" s="54" t="s">
        <v>24</v>
      </c>
      <c r="F16" s="83">
        <f t="shared" si="0"/>
        <v>638</v>
      </c>
      <c r="G16" s="84"/>
      <c r="H16" s="47"/>
      <c r="I16" s="41">
        <v>10.91</v>
      </c>
      <c r="J16" s="42" t="str">
        <f t="shared" si="1"/>
        <v>/</v>
      </c>
      <c r="K16" s="43">
        <f t="shared" si="2"/>
        <v>195</v>
      </c>
      <c r="L16" s="41">
        <v>2.78</v>
      </c>
      <c r="M16" s="42" t="str">
        <f t="shared" si="3"/>
        <v>/</v>
      </c>
      <c r="N16" s="43">
        <f t="shared" si="4"/>
        <v>274</v>
      </c>
      <c r="O16" s="41"/>
      <c r="P16" s="42" t="str">
        <f t="shared" si="5"/>
        <v/>
      </c>
      <c r="Q16" s="43">
        <v>0</v>
      </c>
      <c r="R16" s="44"/>
      <c r="S16" s="42" t="str">
        <f t="shared" si="6"/>
        <v/>
      </c>
      <c r="T16" s="43" t="str">
        <f t="shared" si="7"/>
        <v>0</v>
      </c>
      <c r="U16" s="44">
        <v>3.5</v>
      </c>
      <c r="V16" s="42" t="str">
        <f t="shared" si="8"/>
        <v>/</v>
      </c>
      <c r="W16" s="43">
        <f t="shared" si="9"/>
        <v>169</v>
      </c>
      <c r="X16" s="39" t="e">
        <f t="shared" si="10"/>
        <v>#VALUE!</v>
      </c>
    </row>
    <row r="17" spans="1:24" s="4" customFormat="1" ht="12.75">
      <c r="A17" s="91"/>
      <c r="B17" s="25"/>
      <c r="C17" s="96"/>
      <c r="D17" s="96"/>
      <c r="E17" s="28"/>
      <c r="F17" s="74"/>
      <c r="G17" s="95"/>
      <c r="H17" s="47"/>
      <c r="I17" s="93"/>
      <c r="J17" s="48"/>
      <c r="K17" s="12"/>
      <c r="L17" s="93"/>
      <c r="M17" s="48"/>
      <c r="N17" s="12"/>
      <c r="O17" s="93"/>
      <c r="P17" s="48"/>
      <c r="Q17" s="12"/>
      <c r="R17" s="94"/>
      <c r="S17" s="48"/>
      <c r="T17" s="12"/>
      <c r="U17" s="94"/>
      <c r="V17" s="48"/>
      <c r="W17" s="12"/>
      <c r="X17" s="39"/>
    </row>
    <row r="18" spans="1:24" s="4" customFormat="1" ht="12.75">
      <c r="A18" s="91"/>
      <c r="B18" s="25"/>
      <c r="C18" s="96"/>
      <c r="D18" s="96"/>
      <c r="E18" s="28"/>
      <c r="F18" s="74"/>
      <c r="G18" s="92"/>
      <c r="H18" s="27"/>
      <c r="I18" s="93"/>
      <c r="J18" s="48"/>
      <c r="K18" s="12"/>
      <c r="L18" s="93"/>
      <c r="M18" s="48"/>
      <c r="N18" s="12"/>
      <c r="O18" s="93"/>
      <c r="P18" s="48"/>
      <c r="Q18" s="12"/>
      <c r="R18" s="94"/>
      <c r="S18" s="48"/>
      <c r="T18" s="12"/>
      <c r="U18" s="94"/>
      <c r="V18" s="48"/>
      <c r="W18" s="12"/>
      <c r="X18" s="39"/>
    </row>
    <row r="19" ht="12.75">
      <c r="F19" s="24"/>
    </row>
    <row r="20" ht="12.75">
      <c r="F20" s="24"/>
    </row>
    <row r="21" ht="12.75">
      <c r="F21" s="24"/>
    </row>
    <row r="22" ht="12.75">
      <c r="F22" s="24"/>
    </row>
    <row r="23" ht="12.75">
      <c r="F23" s="24"/>
    </row>
    <row r="24" ht="12.75">
      <c r="F24" s="24"/>
    </row>
    <row r="25" ht="12.75">
      <c r="F25" s="24"/>
    </row>
    <row r="26" ht="12.75">
      <c r="F26" s="24"/>
    </row>
    <row r="27" ht="12.75">
      <c r="F27" s="24"/>
    </row>
    <row r="28" ht="12.75">
      <c r="F28" s="24"/>
    </row>
    <row r="29" ht="12.75">
      <c r="F29" s="24"/>
    </row>
    <row r="30" ht="12.75">
      <c r="F30" s="24"/>
    </row>
    <row r="31" ht="12.75">
      <c r="F31" s="24"/>
    </row>
    <row r="32" ht="12.75">
      <c r="F32" s="24"/>
    </row>
    <row r="33" ht="12.75">
      <c r="F33" s="24"/>
    </row>
    <row r="34" ht="12.75">
      <c r="F34" s="24"/>
    </row>
  </sheetData>
  <mergeCells count="2">
    <mergeCell ref="O1:W1"/>
    <mergeCell ref="I3:T3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29"/>
  <sheetViews>
    <sheetView workbookViewId="0" topLeftCell="A1">
      <selection activeCell="G6" sqref="G6:G11"/>
    </sheetView>
  </sheetViews>
  <sheetFormatPr defaultColWidth="9.140625" defaultRowHeight="12.75"/>
  <cols>
    <col min="1" max="1" width="4.8515625" style="6" customWidth="1"/>
    <col min="2" max="2" width="15.57421875" style="5" customWidth="1"/>
    <col min="3" max="3" width="13.421875" style="6" customWidth="1"/>
    <col min="4" max="4" width="6.421875" style="5" customWidth="1"/>
    <col min="5" max="5" width="18.28125" style="5" customWidth="1"/>
    <col min="6" max="6" width="9.140625" style="5" customWidth="1"/>
    <col min="7" max="7" width="7.00390625" style="5" bestFit="1" customWidth="1"/>
    <col min="8" max="8" width="2.00390625" style="5" customWidth="1"/>
    <col min="9" max="9" width="6.57421875" style="8" customWidth="1"/>
    <col min="10" max="10" width="2.140625" style="8" customWidth="1"/>
    <col min="11" max="11" width="6.140625" style="13" customWidth="1"/>
    <col min="12" max="12" width="6.7109375" style="5" customWidth="1"/>
    <col min="13" max="13" width="2.140625" style="8" customWidth="1"/>
    <col min="14" max="14" width="7.421875" style="14" bestFit="1" customWidth="1"/>
    <col min="15" max="15" width="5.7109375" style="5" customWidth="1"/>
    <col min="16" max="16" width="2.140625" style="8" customWidth="1"/>
    <col min="17" max="17" width="5.00390625" style="14" customWidth="1"/>
    <col min="18" max="18" width="6.421875" style="5" customWidth="1"/>
    <col min="19" max="19" width="2.140625" style="8" customWidth="1"/>
    <col min="20" max="20" width="5.00390625" style="14" customWidth="1"/>
    <col min="21" max="21" width="5.57421875" style="2" customWidth="1"/>
    <col min="22" max="22" width="2.421875" style="2" customWidth="1"/>
    <col min="23" max="23" width="5.8515625" style="0" customWidth="1"/>
    <col min="24" max="24" width="11.421875" style="0" hidden="1" customWidth="1"/>
    <col min="25" max="256" width="11.421875" style="0" customWidth="1"/>
  </cols>
  <sheetData>
    <row r="1" spans="1:23" s="22" customFormat="1" ht="20.25">
      <c r="A1" s="20" t="s">
        <v>88</v>
      </c>
      <c r="B1" s="23"/>
      <c r="C1" s="20"/>
      <c r="D1" s="23"/>
      <c r="E1" s="23"/>
      <c r="F1" s="23"/>
      <c r="G1" s="23"/>
      <c r="H1" s="23"/>
      <c r="I1" s="16"/>
      <c r="J1" s="17"/>
      <c r="K1" s="18"/>
      <c r="L1" s="23"/>
      <c r="M1" s="17"/>
      <c r="N1" s="19"/>
      <c r="O1" s="109" t="s">
        <v>20</v>
      </c>
      <c r="P1" s="109"/>
      <c r="Q1" s="109"/>
      <c r="R1" s="109"/>
      <c r="S1" s="109"/>
      <c r="T1" s="109"/>
      <c r="U1" s="109"/>
      <c r="V1" s="109"/>
      <c r="W1" s="109"/>
    </row>
    <row r="2" spans="1:22" ht="12.75">
      <c r="A2" s="10"/>
      <c r="B2" s="9"/>
      <c r="C2" s="10"/>
      <c r="D2" s="9"/>
      <c r="E2" s="9"/>
      <c r="F2" s="9"/>
      <c r="G2" s="9"/>
      <c r="H2" s="9"/>
      <c r="I2" s="7"/>
      <c r="J2" s="7"/>
      <c r="K2" s="11"/>
      <c r="L2" s="7"/>
      <c r="M2" s="7"/>
      <c r="N2" s="12"/>
      <c r="O2" s="25"/>
      <c r="P2" s="7"/>
      <c r="Q2" s="12"/>
      <c r="R2" s="7"/>
      <c r="S2" s="7"/>
      <c r="T2" s="12"/>
      <c r="U2"/>
      <c r="V2"/>
    </row>
    <row r="3" spans="1:22" ht="12.75">
      <c r="A3" s="10"/>
      <c r="B3" s="9"/>
      <c r="C3" s="10"/>
      <c r="D3" s="9"/>
      <c r="E3" s="9"/>
      <c r="F3" s="9"/>
      <c r="G3" s="9"/>
      <c r="H3" s="9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/>
      <c r="V3"/>
    </row>
    <row r="4" spans="1:24" s="1" customFormat="1" ht="12.75">
      <c r="A4" s="87"/>
      <c r="B4" s="88" t="s">
        <v>0</v>
      </c>
      <c r="C4" s="87" t="s">
        <v>1</v>
      </c>
      <c r="D4" s="87" t="s">
        <v>5</v>
      </c>
      <c r="E4" s="88" t="s">
        <v>2</v>
      </c>
      <c r="F4" s="89" t="s">
        <v>6</v>
      </c>
      <c r="G4" s="90" t="s">
        <v>7</v>
      </c>
      <c r="H4" s="26"/>
      <c r="I4" s="56" t="s">
        <v>12</v>
      </c>
      <c r="J4" s="57" t="s">
        <v>4</v>
      </c>
      <c r="K4" s="58" t="s">
        <v>3</v>
      </c>
      <c r="L4" s="63" t="s">
        <v>9</v>
      </c>
      <c r="M4" s="64" t="s">
        <v>4</v>
      </c>
      <c r="N4" s="58" t="s">
        <v>3</v>
      </c>
      <c r="O4" s="63" t="s">
        <v>11</v>
      </c>
      <c r="P4" s="64" t="s">
        <v>4</v>
      </c>
      <c r="Q4" s="58" t="s">
        <v>3</v>
      </c>
      <c r="R4" s="63" t="s">
        <v>13</v>
      </c>
      <c r="S4" s="64" t="s">
        <v>4</v>
      </c>
      <c r="T4" s="58" t="s">
        <v>3</v>
      </c>
      <c r="U4" s="63" t="s">
        <v>10</v>
      </c>
      <c r="V4" s="64" t="s">
        <v>4</v>
      </c>
      <c r="W4" s="58" t="s">
        <v>3</v>
      </c>
      <c r="X4" s="36" t="s">
        <v>3</v>
      </c>
    </row>
    <row r="5" spans="1:24" s="1" customFormat="1" ht="12.75">
      <c r="A5" s="76"/>
      <c r="B5" s="77" t="s">
        <v>8</v>
      </c>
      <c r="C5" s="78"/>
      <c r="D5" s="78"/>
      <c r="E5" s="77"/>
      <c r="F5" s="79"/>
      <c r="G5" s="80"/>
      <c r="H5" s="100"/>
      <c r="I5" s="56"/>
      <c r="J5" s="57"/>
      <c r="K5" s="58"/>
      <c r="L5" s="63"/>
      <c r="M5" s="64"/>
      <c r="N5" s="58"/>
      <c r="O5" s="63"/>
      <c r="P5" s="64"/>
      <c r="Q5" s="58"/>
      <c r="R5" s="63"/>
      <c r="S5" s="64"/>
      <c r="T5" s="58"/>
      <c r="U5" s="63"/>
      <c r="V5" s="64"/>
      <c r="W5" s="58"/>
      <c r="X5" s="33"/>
    </row>
    <row r="6" spans="1:24" ht="12.75">
      <c r="A6" s="81">
        <v>1</v>
      </c>
      <c r="B6" s="49" t="s">
        <v>63</v>
      </c>
      <c r="C6" s="49" t="s">
        <v>176</v>
      </c>
      <c r="D6" s="49">
        <v>2011</v>
      </c>
      <c r="E6" s="49" t="s">
        <v>28</v>
      </c>
      <c r="F6" s="74">
        <f aca="true" t="shared" si="0" ref="F6:F14">K6+N6+Q6+T6+W6</f>
        <v>1461</v>
      </c>
      <c r="G6" s="75" t="s">
        <v>86</v>
      </c>
      <c r="H6" s="47"/>
      <c r="I6" s="59">
        <v>9.36</v>
      </c>
      <c r="J6" s="48" t="str">
        <f aca="true" t="shared" si="1" ref="J6:J14">IF(I6="","","/")</f>
        <v>/</v>
      </c>
      <c r="K6" s="60">
        <f aca="true" t="shared" si="2" ref="K6:K14">IF(I6="","0",INT(7.48676*((1460-(I6*100))/100)^2.5))</f>
        <v>470</v>
      </c>
      <c r="L6" s="59">
        <v>4.1</v>
      </c>
      <c r="M6" s="48" t="str">
        <f aca="true" t="shared" si="3" ref="M6:M14">IF(L6="","","/")</f>
        <v>/</v>
      </c>
      <c r="N6" s="60">
        <f aca="true" t="shared" si="4" ref="N6:N14">IF(L6="","0",INT(171.91361*((100*L6-125)/100)^1.1))</f>
        <v>544</v>
      </c>
      <c r="O6" s="59"/>
      <c r="P6" s="48" t="str">
        <f aca="true" t="shared" si="5" ref="P6:P14">IF(O6="","","/")</f>
        <v/>
      </c>
      <c r="Q6" s="60">
        <v>0</v>
      </c>
      <c r="R6" s="67"/>
      <c r="S6" s="48" t="str">
        <f aca="true" t="shared" si="6" ref="S6:S14">IF(R6="","","/")</f>
        <v/>
      </c>
      <c r="T6" s="60" t="str">
        <f aca="true" t="shared" si="7" ref="T6:T14">IF(R6="","0",INT(24.63917*((100*R6-500)/100)^0.9))</f>
        <v>0</v>
      </c>
      <c r="U6" s="67">
        <v>7.77</v>
      </c>
      <c r="V6" s="48" t="str">
        <f aca="true" t="shared" si="8" ref="V6:V14">IF(U6="","","/")</f>
        <v>/</v>
      </c>
      <c r="W6" s="60">
        <f aca="true" t="shared" si="9" ref="W6:W14">IF(U6="","0",INT(83.435373*((100*U6-130)/100)^0.9))</f>
        <v>447</v>
      </c>
      <c r="X6" s="39" t="e">
        <f aca="true" t="shared" si="10" ref="X6:X14">IF(V6="","0",INT(82.491673*((100*V6-178)/100)^0.9))</f>
        <v>#VALUE!</v>
      </c>
    </row>
    <row r="7" spans="1:24" s="4" customFormat="1" ht="12.75">
      <c r="A7" s="81">
        <v>2</v>
      </c>
      <c r="B7" s="49" t="s">
        <v>68</v>
      </c>
      <c r="C7" s="49" t="s">
        <v>176</v>
      </c>
      <c r="D7" s="49">
        <v>2011</v>
      </c>
      <c r="E7" s="49" t="s">
        <v>170</v>
      </c>
      <c r="F7" s="74">
        <f t="shared" si="0"/>
        <v>1248</v>
      </c>
      <c r="G7" s="68" t="s">
        <v>86</v>
      </c>
      <c r="H7" s="27"/>
      <c r="I7" s="59">
        <v>9.57</v>
      </c>
      <c r="J7" s="48" t="str">
        <f t="shared" si="1"/>
        <v>/</v>
      </c>
      <c r="K7" s="60">
        <f t="shared" si="2"/>
        <v>424</v>
      </c>
      <c r="L7" s="59">
        <v>3.51</v>
      </c>
      <c r="M7" s="48" t="str">
        <f t="shared" si="3"/>
        <v>/</v>
      </c>
      <c r="N7" s="60">
        <f t="shared" si="4"/>
        <v>421</v>
      </c>
      <c r="O7" s="59"/>
      <c r="P7" s="48" t="str">
        <f t="shared" si="5"/>
        <v/>
      </c>
      <c r="Q7" s="60">
        <v>0</v>
      </c>
      <c r="R7" s="67">
        <v>27.32</v>
      </c>
      <c r="S7" s="48" t="str">
        <f t="shared" si="6"/>
        <v>/</v>
      </c>
      <c r="T7" s="60">
        <f t="shared" si="7"/>
        <v>403</v>
      </c>
      <c r="U7" s="67"/>
      <c r="V7" s="48" t="str">
        <f t="shared" si="8"/>
        <v/>
      </c>
      <c r="W7" s="60" t="str">
        <f t="shared" si="9"/>
        <v>0</v>
      </c>
      <c r="X7" s="39" t="str">
        <f t="shared" si="10"/>
        <v>0</v>
      </c>
    </row>
    <row r="8" spans="1:24" s="4" customFormat="1" ht="12.75">
      <c r="A8" s="81">
        <v>3</v>
      </c>
      <c r="B8" s="49" t="s">
        <v>42</v>
      </c>
      <c r="C8" s="49" t="s">
        <v>43</v>
      </c>
      <c r="D8" s="49">
        <v>2011</v>
      </c>
      <c r="E8" s="49" t="s">
        <v>28</v>
      </c>
      <c r="F8" s="74">
        <f t="shared" si="0"/>
        <v>1227</v>
      </c>
      <c r="G8" s="68" t="s">
        <v>86</v>
      </c>
      <c r="H8" s="25"/>
      <c r="I8" s="59">
        <v>9.3</v>
      </c>
      <c r="J8" s="48" t="str">
        <f t="shared" si="1"/>
        <v>/</v>
      </c>
      <c r="K8" s="60">
        <f t="shared" si="2"/>
        <v>484</v>
      </c>
      <c r="L8" s="59">
        <v>3.24</v>
      </c>
      <c r="M8" s="48" t="str">
        <f t="shared" si="3"/>
        <v>/</v>
      </c>
      <c r="N8" s="60">
        <f t="shared" si="4"/>
        <v>366</v>
      </c>
      <c r="O8" s="59"/>
      <c r="P8" s="48" t="str">
        <f t="shared" si="5"/>
        <v/>
      </c>
      <c r="Q8" s="60">
        <v>0</v>
      </c>
      <c r="R8" s="67">
        <v>25.72</v>
      </c>
      <c r="S8" s="48" t="str">
        <f t="shared" si="6"/>
        <v>/</v>
      </c>
      <c r="T8" s="60">
        <f t="shared" si="7"/>
        <v>377</v>
      </c>
      <c r="U8" s="67"/>
      <c r="V8" s="48" t="str">
        <f t="shared" si="8"/>
        <v/>
      </c>
      <c r="W8" s="60" t="str">
        <f t="shared" si="9"/>
        <v>0</v>
      </c>
      <c r="X8" s="39" t="str">
        <f t="shared" si="10"/>
        <v>0</v>
      </c>
    </row>
    <row r="9" spans="1:24" s="4" customFormat="1" ht="12.75">
      <c r="A9" s="81">
        <v>4</v>
      </c>
      <c r="B9" s="49" t="s">
        <v>207</v>
      </c>
      <c r="C9" s="49" t="s">
        <v>208</v>
      </c>
      <c r="D9" s="49">
        <v>2011</v>
      </c>
      <c r="E9" s="49" t="s">
        <v>80</v>
      </c>
      <c r="F9" s="74">
        <f t="shared" si="0"/>
        <v>1173</v>
      </c>
      <c r="G9" s="75" t="s">
        <v>87</v>
      </c>
      <c r="H9" s="47"/>
      <c r="I9" s="59">
        <v>9.62</v>
      </c>
      <c r="J9" s="48" t="str">
        <f t="shared" si="1"/>
        <v>/</v>
      </c>
      <c r="K9" s="60">
        <f t="shared" si="2"/>
        <v>414</v>
      </c>
      <c r="L9" s="59">
        <v>3.8</v>
      </c>
      <c r="M9" s="48" t="str">
        <f t="shared" si="3"/>
        <v>/</v>
      </c>
      <c r="N9" s="60">
        <f t="shared" si="4"/>
        <v>481</v>
      </c>
      <c r="O9" s="59"/>
      <c r="P9" s="48" t="str">
        <f t="shared" si="5"/>
        <v/>
      </c>
      <c r="Q9" s="60">
        <v>0</v>
      </c>
      <c r="R9" s="67">
        <v>19.81</v>
      </c>
      <c r="S9" s="48" t="str">
        <f t="shared" si="6"/>
        <v>/</v>
      </c>
      <c r="T9" s="60">
        <f t="shared" si="7"/>
        <v>278</v>
      </c>
      <c r="U9" s="67"/>
      <c r="V9" s="48" t="str">
        <f t="shared" si="8"/>
        <v/>
      </c>
      <c r="W9" s="60" t="str">
        <f t="shared" si="9"/>
        <v>0</v>
      </c>
      <c r="X9" s="39" t="str">
        <f t="shared" si="10"/>
        <v>0</v>
      </c>
    </row>
    <row r="10" spans="1:24" s="4" customFormat="1" ht="12.75">
      <c r="A10" s="81">
        <v>5</v>
      </c>
      <c r="B10" s="49" t="s">
        <v>48</v>
      </c>
      <c r="C10" s="49" t="s">
        <v>179</v>
      </c>
      <c r="D10" s="49">
        <v>2011</v>
      </c>
      <c r="E10" s="49" t="s">
        <v>28</v>
      </c>
      <c r="F10" s="74">
        <f t="shared" si="0"/>
        <v>1042</v>
      </c>
      <c r="G10" s="68" t="s">
        <v>87</v>
      </c>
      <c r="H10" s="27"/>
      <c r="I10" s="59">
        <v>10.19</v>
      </c>
      <c r="J10" s="48" t="str">
        <f t="shared" si="1"/>
        <v>/</v>
      </c>
      <c r="K10" s="60">
        <f t="shared" si="2"/>
        <v>305</v>
      </c>
      <c r="L10" s="59">
        <v>3.47</v>
      </c>
      <c r="M10" s="48" t="str">
        <f t="shared" si="3"/>
        <v>/</v>
      </c>
      <c r="N10" s="60">
        <f t="shared" si="4"/>
        <v>413</v>
      </c>
      <c r="O10" s="59"/>
      <c r="P10" s="48" t="str">
        <f t="shared" si="5"/>
        <v/>
      </c>
      <c r="Q10" s="60">
        <v>0</v>
      </c>
      <c r="R10" s="67"/>
      <c r="S10" s="48" t="str">
        <f t="shared" si="6"/>
        <v/>
      </c>
      <c r="T10" s="60" t="str">
        <f t="shared" si="7"/>
        <v>0</v>
      </c>
      <c r="U10" s="67">
        <v>5.82</v>
      </c>
      <c r="V10" s="48" t="str">
        <f t="shared" si="8"/>
        <v>/</v>
      </c>
      <c r="W10" s="60">
        <f t="shared" si="9"/>
        <v>324</v>
      </c>
      <c r="X10" s="39" t="e">
        <f t="shared" si="10"/>
        <v>#VALUE!</v>
      </c>
    </row>
    <row r="11" spans="1:24" s="4" customFormat="1" ht="12.75">
      <c r="A11" s="81">
        <v>6</v>
      </c>
      <c r="B11" s="25" t="s">
        <v>198</v>
      </c>
      <c r="C11" s="96" t="s">
        <v>47</v>
      </c>
      <c r="D11" s="96">
        <v>2011</v>
      </c>
      <c r="E11" s="28" t="s">
        <v>160</v>
      </c>
      <c r="F11" s="74">
        <f t="shared" si="0"/>
        <v>1004</v>
      </c>
      <c r="G11" s="68" t="s">
        <v>87</v>
      </c>
      <c r="H11" s="27"/>
      <c r="I11" s="59">
        <v>10.33</v>
      </c>
      <c r="J11" s="48" t="str">
        <f t="shared" si="1"/>
        <v>/</v>
      </c>
      <c r="K11" s="60">
        <f t="shared" si="2"/>
        <v>282</v>
      </c>
      <c r="L11" s="59">
        <v>3.29</v>
      </c>
      <c r="M11" s="48" t="str">
        <f t="shared" si="3"/>
        <v>/</v>
      </c>
      <c r="N11" s="60">
        <f t="shared" si="4"/>
        <v>376</v>
      </c>
      <c r="O11" s="59"/>
      <c r="P11" s="48" t="str">
        <f t="shared" si="5"/>
        <v/>
      </c>
      <c r="Q11" s="60">
        <v>0</v>
      </c>
      <c r="R11" s="67">
        <v>23.85</v>
      </c>
      <c r="S11" s="48" t="str">
        <f t="shared" si="6"/>
        <v>/</v>
      </c>
      <c r="T11" s="60">
        <f t="shared" si="7"/>
        <v>346</v>
      </c>
      <c r="U11" s="67"/>
      <c r="V11" s="48" t="str">
        <f t="shared" si="8"/>
        <v/>
      </c>
      <c r="W11" s="60" t="str">
        <f t="shared" si="9"/>
        <v>0</v>
      </c>
      <c r="X11" s="39" t="str">
        <f t="shared" si="10"/>
        <v>0</v>
      </c>
    </row>
    <row r="12" spans="1:24" s="4" customFormat="1" ht="12.75">
      <c r="A12" s="81">
        <v>7</v>
      </c>
      <c r="B12" s="49" t="s">
        <v>158</v>
      </c>
      <c r="C12" s="49" t="s">
        <v>41</v>
      </c>
      <c r="D12" s="49">
        <v>2011</v>
      </c>
      <c r="E12" s="49" t="s">
        <v>160</v>
      </c>
      <c r="F12" s="74">
        <f t="shared" si="0"/>
        <v>945</v>
      </c>
      <c r="G12" s="75"/>
      <c r="H12" s="47"/>
      <c r="I12" s="59">
        <v>9.77</v>
      </c>
      <c r="J12" s="48" t="str">
        <f t="shared" si="1"/>
        <v>/</v>
      </c>
      <c r="K12" s="60">
        <f t="shared" si="2"/>
        <v>383</v>
      </c>
      <c r="L12" s="59">
        <v>3.03</v>
      </c>
      <c r="M12" s="48" t="str">
        <f t="shared" si="3"/>
        <v>/</v>
      </c>
      <c r="N12" s="60">
        <f t="shared" si="4"/>
        <v>324</v>
      </c>
      <c r="O12" s="59"/>
      <c r="P12" s="48" t="str">
        <f t="shared" si="5"/>
        <v/>
      </c>
      <c r="Q12" s="60">
        <v>0</v>
      </c>
      <c r="R12" s="67"/>
      <c r="S12" s="48" t="str">
        <f t="shared" si="6"/>
        <v/>
      </c>
      <c r="T12" s="60" t="str">
        <f t="shared" si="7"/>
        <v>0</v>
      </c>
      <c r="U12" s="67">
        <v>4.51</v>
      </c>
      <c r="V12" s="48" t="str">
        <f t="shared" si="8"/>
        <v>/</v>
      </c>
      <c r="W12" s="60">
        <f t="shared" si="9"/>
        <v>238</v>
      </c>
      <c r="X12" s="39" t="e">
        <f t="shared" si="10"/>
        <v>#VALUE!</v>
      </c>
    </row>
    <row r="13" spans="1:24" s="4" customFormat="1" ht="12.75">
      <c r="A13" s="81">
        <v>8</v>
      </c>
      <c r="B13" s="49" t="s">
        <v>44</v>
      </c>
      <c r="C13" s="49" t="s">
        <v>45</v>
      </c>
      <c r="D13" s="49">
        <v>2011</v>
      </c>
      <c r="E13" s="49" t="s">
        <v>36</v>
      </c>
      <c r="F13" s="74">
        <f t="shared" si="0"/>
        <v>904</v>
      </c>
      <c r="G13" s="51"/>
      <c r="H13" s="85"/>
      <c r="I13" s="59">
        <v>10.12</v>
      </c>
      <c r="J13" s="48" t="str">
        <f t="shared" si="1"/>
        <v>/</v>
      </c>
      <c r="K13" s="60">
        <f t="shared" si="2"/>
        <v>318</v>
      </c>
      <c r="L13" s="59">
        <v>3.14</v>
      </c>
      <c r="M13" s="48" t="str">
        <f t="shared" si="3"/>
        <v>/</v>
      </c>
      <c r="N13" s="60">
        <f t="shared" si="4"/>
        <v>346</v>
      </c>
      <c r="O13" s="59"/>
      <c r="P13" s="48" t="str">
        <f t="shared" si="5"/>
        <v/>
      </c>
      <c r="Q13" s="60">
        <v>0</v>
      </c>
      <c r="R13" s="67"/>
      <c r="S13" s="48" t="str">
        <f t="shared" si="6"/>
        <v/>
      </c>
      <c r="T13" s="60" t="str">
        <f t="shared" si="7"/>
        <v>0</v>
      </c>
      <c r="U13" s="67">
        <v>4.54</v>
      </c>
      <c r="V13" s="48" t="str">
        <f t="shared" si="8"/>
        <v>/</v>
      </c>
      <c r="W13" s="60">
        <f t="shared" si="9"/>
        <v>240</v>
      </c>
      <c r="X13" s="39"/>
    </row>
    <row r="14" spans="1:24" s="4" customFormat="1" ht="12.75">
      <c r="A14" s="82">
        <v>9</v>
      </c>
      <c r="B14" s="54" t="s">
        <v>177</v>
      </c>
      <c r="C14" s="54" t="s">
        <v>178</v>
      </c>
      <c r="D14" s="54">
        <v>2011</v>
      </c>
      <c r="E14" s="54" t="s">
        <v>114</v>
      </c>
      <c r="F14" s="83">
        <f t="shared" si="0"/>
        <v>788</v>
      </c>
      <c r="G14" s="84"/>
      <c r="H14" s="27"/>
      <c r="I14" s="41">
        <v>10.53</v>
      </c>
      <c r="J14" s="42" t="str">
        <f t="shared" si="1"/>
        <v>/</v>
      </c>
      <c r="K14" s="43">
        <f t="shared" si="2"/>
        <v>250</v>
      </c>
      <c r="L14" s="41">
        <v>2.69</v>
      </c>
      <c r="M14" s="42" t="str">
        <f t="shared" si="3"/>
        <v>/</v>
      </c>
      <c r="N14" s="43">
        <f t="shared" si="4"/>
        <v>256</v>
      </c>
      <c r="O14" s="41"/>
      <c r="P14" s="42" t="str">
        <f t="shared" si="5"/>
        <v/>
      </c>
      <c r="Q14" s="43">
        <v>0</v>
      </c>
      <c r="R14" s="44">
        <v>20.01</v>
      </c>
      <c r="S14" s="42" t="str">
        <f t="shared" si="6"/>
        <v>/</v>
      </c>
      <c r="T14" s="43">
        <f t="shared" si="7"/>
        <v>282</v>
      </c>
      <c r="U14" s="44"/>
      <c r="V14" s="42" t="str">
        <f t="shared" si="8"/>
        <v/>
      </c>
      <c r="W14" s="43" t="str">
        <f t="shared" si="9"/>
        <v>0</v>
      </c>
      <c r="X14" s="39" t="str">
        <f t="shared" si="10"/>
        <v>0</v>
      </c>
    </row>
    <row r="15" ht="12.75">
      <c r="F15" s="24"/>
    </row>
    <row r="16" ht="12.75">
      <c r="F16" s="24"/>
    </row>
    <row r="17" ht="12.75">
      <c r="F17" s="24"/>
    </row>
    <row r="18" ht="12.75">
      <c r="F18" s="24"/>
    </row>
    <row r="19" ht="12.75">
      <c r="F19" s="24"/>
    </row>
    <row r="20" ht="12.75">
      <c r="F20" s="24"/>
    </row>
    <row r="21" ht="12.75">
      <c r="F21" s="24"/>
    </row>
    <row r="22" ht="12.75">
      <c r="F22" s="24"/>
    </row>
    <row r="23" ht="12.75">
      <c r="F23" s="24"/>
    </row>
    <row r="24" ht="12.75">
      <c r="F24" s="24"/>
    </row>
    <row r="25" ht="12.75">
      <c r="F25" s="24"/>
    </row>
    <row r="26" ht="12.75">
      <c r="F26" s="24"/>
    </row>
    <row r="27" ht="12.75">
      <c r="F27" s="24"/>
    </row>
    <row r="28" ht="12.75">
      <c r="F28" s="24"/>
    </row>
    <row r="29" ht="12.75">
      <c r="F29" s="24"/>
    </row>
  </sheetData>
  <mergeCells count="2">
    <mergeCell ref="O1:W1"/>
    <mergeCell ref="I3:T3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21"/>
  <sheetViews>
    <sheetView zoomScale="90" zoomScaleNormal="90" workbookViewId="0" topLeftCell="A1">
      <selection activeCell="A5" sqref="A5:G15"/>
    </sheetView>
  </sheetViews>
  <sheetFormatPr defaultColWidth="9.140625" defaultRowHeight="12.75"/>
  <cols>
    <col min="1" max="1" width="4.8515625" style="6" customWidth="1"/>
    <col min="2" max="2" width="15.57421875" style="5" customWidth="1"/>
    <col min="3" max="3" width="13.421875" style="6" customWidth="1"/>
    <col min="4" max="4" width="6.421875" style="5" customWidth="1"/>
    <col min="5" max="5" width="17.00390625" style="5" customWidth="1"/>
    <col min="6" max="6" width="9.140625" style="5" customWidth="1"/>
    <col min="7" max="7" width="7.00390625" style="5" bestFit="1" customWidth="1"/>
    <col min="8" max="8" width="2.00390625" style="5" customWidth="1"/>
    <col min="9" max="9" width="6.57421875" style="8" customWidth="1"/>
    <col min="10" max="10" width="2.140625" style="8" customWidth="1"/>
    <col min="11" max="11" width="6.00390625" style="13" customWidth="1"/>
    <col min="12" max="12" width="6.7109375" style="5" customWidth="1"/>
    <col min="13" max="13" width="2.140625" style="8" customWidth="1"/>
    <col min="14" max="14" width="7.421875" style="14" bestFit="1" customWidth="1"/>
    <col min="15" max="15" width="5.7109375" style="5" customWidth="1"/>
    <col min="16" max="16" width="2.140625" style="8" customWidth="1"/>
    <col min="17" max="17" width="5.00390625" style="14" customWidth="1"/>
    <col min="18" max="18" width="6.421875" style="5" customWidth="1"/>
    <col min="19" max="19" width="2.140625" style="8" customWidth="1"/>
    <col min="20" max="20" width="5.00390625" style="14" customWidth="1"/>
    <col min="21" max="21" width="5.57421875" style="2" customWidth="1"/>
    <col min="22" max="22" width="2.421875" style="2" customWidth="1"/>
    <col min="23" max="23" width="5.8515625" style="0" customWidth="1"/>
    <col min="24" max="24" width="11.421875" style="0" hidden="1" customWidth="1"/>
    <col min="25" max="256" width="11.421875" style="0" customWidth="1"/>
  </cols>
  <sheetData>
    <row r="1" spans="1:23" s="22" customFormat="1" ht="20.25">
      <c r="A1" s="20" t="s">
        <v>88</v>
      </c>
      <c r="B1" s="23"/>
      <c r="C1" s="20"/>
      <c r="D1" s="23"/>
      <c r="E1" s="23"/>
      <c r="F1" s="23"/>
      <c r="G1" s="23"/>
      <c r="H1" s="23"/>
      <c r="I1" s="16"/>
      <c r="J1" s="17"/>
      <c r="K1" s="18"/>
      <c r="L1" s="23"/>
      <c r="M1" s="17"/>
      <c r="N1" s="19"/>
      <c r="O1" s="109" t="s">
        <v>21</v>
      </c>
      <c r="P1" s="109"/>
      <c r="Q1" s="109"/>
      <c r="R1" s="109"/>
      <c r="S1" s="109"/>
      <c r="T1" s="109"/>
      <c r="U1" s="109"/>
      <c r="V1" s="109"/>
      <c r="W1" s="109"/>
    </row>
    <row r="2" spans="1:22" ht="12.75">
      <c r="A2" s="10"/>
      <c r="B2" s="9"/>
      <c r="C2" s="10"/>
      <c r="D2" s="9"/>
      <c r="E2" s="9"/>
      <c r="F2" s="9"/>
      <c r="G2" s="9"/>
      <c r="H2" s="9"/>
      <c r="I2" s="7"/>
      <c r="J2" s="7"/>
      <c r="K2" s="11"/>
      <c r="L2" s="7"/>
      <c r="M2" s="7"/>
      <c r="N2" s="12"/>
      <c r="O2" s="25"/>
      <c r="P2" s="7"/>
      <c r="Q2" s="12"/>
      <c r="R2" s="7"/>
      <c r="S2" s="7"/>
      <c r="T2" s="12"/>
      <c r="U2"/>
      <c r="V2"/>
    </row>
    <row r="3" spans="1:22" ht="12.75">
      <c r="A3" s="10"/>
      <c r="B3" s="9"/>
      <c r="C3" s="10"/>
      <c r="D3" s="9"/>
      <c r="E3" s="9"/>
      <c r="F3" s="9"/>
      <c r="G3" s="9"/>
      <c r="H3" s="9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/>
      <c r="V3"/>
    </row>
    <row r="4" spans="1:24" s="1" customFormat="1" ht="12.75">
      <c r="A4" s="87"/>
      <c r="B4" s="88" t="s">
        <v>0</v>
      </c>
      <c r="C4" s="87" t="s">
        <v>1</v>
      </c>
      <c r="D4" s="87" t="s">
        <v>5</v>
      </c>
      <c r="E4" s="88" t="s">
        <v>2</v>
      </c>
      <c r="F4" s="89" t="s">
        <v>6</v>
      </c>
      <c r="G4" s="90" t="s">
        <v>7</v>
      </c>
      <c r="H4" s="26"/>
      <c r="I4" s="56" t="s">
        <v>12</v>
      </c>
      <c r="J4" s="57" t="s">
        <v>4</v>
      </c>
      <c r="K4" s="58" t="s">
        <v>3</v>
      </c>
      <c r="L4" s="63" t="s">
        <v>9</v>
      </c>
      <c r="M4" s="64" t="s">
        <v>4</v>
      </c>
      <c r="N4" s="58" t="s">
        <v>3</v>
      </c>
      <c r="O4" s="63" t="s">
        <v>11</v>
      </c>
      <c r="P4" s="64" t="s">
        <v>4</v>
      </c>
      <c r="Q4" s="58" t="s">
        <v>3</v>
      </c>
      <c r="R4" s="63" t="s">
        <v>13</v>
      </c>
      <c r="S4" s="64" t="s">
        <v>4</v>
      </c>
      <c r="T4" s="58" t="s">
        <v>3</v>
      </c>
      <c r="U4" s="63" t="s">
        <v>10</v>
      </c>
      <c r="V4" s="64" t="s">
        <v>4</v>
      </c>
      <c r="W4" s="58" t="s">
        <v>3</v>
      </c>
      <c r="X4" s="36" t="s">
        <v>3</v>
      </c>
    </row>
    <row r="5" spans="1:24" s="1" customFormat="1" ht="12.75">
      <c r="A5" s="76"/>
      <c r="B5" s="77" t="s">
        <v>8</v>
      </c>
      <c r="C5" s="78"/>
      <c r="D5" s="78"/>
      <c r="E5" s="77"/>
      <c r="F5" s="79"/>
      <c r="G5" s="80"/>
      <c r="H5" s="100"/>
      <c r="I5" s="56"/>
      <c r="J5" s="57"/>
      <c r="K5" s="58"/>
      <c r="L5" s="63"/>
      <c r="M5" s="64"/>
      <c r="N5" s="58"/>
      <c r="O5" s="63"/>
      <c r="P5" s="64"/>
      <c r="Q5" s="58"/>
      <c r="R5" s="63"/>
      <c r="S5" s="64"/>
      <c r="T5" s="58"/>
      <c r="U5" s="63"/>
      <c r="V5" s="64"/>
      <c r="W5" s="58"/>
      <c r="X5" s="33"/>
    </row>
    <row r="6" spans="1:24" ht="12.75">
      <c r="A6" s="81">
        <v>1</v>
      </c>
      <c r="B6" s="49" t="s">
        <v>135</v>
      </c>
      <c r="C6" s="49" t="s">
        <v>54</v>
      </c>
      <c r="D6" s="49">
        <v>2010</v>
      </c>
      <c r="E6" s="49" t="s">
        <v>28</v>
      </c>
      <c r="F6" s="74">
        <f aca="true" t="shared" si="0" ref="F6:F15">K6+N6+Q6+T6+W6</f>
        <v>1630</v>
      </c>
      <c r="G6" s="68" t="s">
        <v>86</v>
      </c>
      <c r="H6" s="27"/>
      <c r="I6" s="59">
        <v>9.03</v>
      </c>
      <c r="J6" s="48" t="str">
        <f aca="true" t="shared" si="1" ref="J6:J15">IF(I6="","","/")</f>
        <v>/</v>
      </c>
      <c r="K6" s="60">
        <f aca="true" t="shared" si="2" ref="K6:K15">IF(I6="","0",INT(7.48676*((1460-(I6*100))/100)^2.5))</f>
        <v>548</v>
      </c>
      <c r="L6" s="59">
        <v>4.08</v>
      </c>
      <c r="M6" s="48" t="str">
        <f aca="true" t="shared" si="3" ref="M6:M15">IF(L6="","","/")</f>
        <v>/</v>
      </c>
      <c r="N6" s="60">
        <f aca="true" t="shared" si="4" ref="N6:N15">IF(L6="","0",INT(171.91361*((100*L6-125)/100)^1.1))</f>
        <v>539</v>
      </c>
      <c r="O6" s="59"/>
      <c r="P6" s="48" t="str">
        <f aca="true" t="shared" si="5" ref="P6:P15">IF(O6="","","/")</f>
        <v/>
      </c>
      <c r="Q6" s="60">
        <v>0</v>
      </c>
      <c r="R6" s="67">
        <v>36.11</v>
      </c>
      <c r="S6" s="48" t="str">
        <f>IF(R6="","","/")</f>
        <v>/</v>
      </c>
      <c r="T6" s="60">
        <f aca="true" t="shared" si="6" ref="T6:T15">IF(R6="","0",INT(24.63917*((100*R6-500)/100)^0.9))</f>
        <v>543</v>
      </c>
      <c r="U6" s="67"/>
      <c r="V6" s="48" t="str">
        <f>IF(U6="","","/")</f>
        <v/>
      </c>
      <c r="W6" s="60" t="str">
        <f aca="true" t="shared" si="7" ref="W6:W15">IF(U6="","0",INT(83.435373*((100*U6-130)/100)^0.9))</f>
        <v>0</v>
      </c>
      <c r="X6" s="39" t="str">
        <f aca="true" t="shared" si="8" ref="X6:X13">IF(V6="","0",INT(82.491673*((100*V6-178)/100)^0.9))</f>
        <v>0</v>
      </c>
    </row>
    <row r="7" spans="1:24" ht="12.75">
      <c r="A7" s="81">
        <v>2</v>
      </c>
      <c r="B7" s="49" t="s">
        <v>61</v>
      </c>
      <c r="C7" s="49" t="s">
        <v>56</v>
      </c>
      <c r="D7" s="49">
        <v>2010</v>
      </c>
      <c r="E7" s="49" t="s">
        <v>34</v>
      </c>
      <c r="F7" s="74">
        <f t="shared" si="0"/>
        <v>1391</v>
      </c>
      <c r="G7" s="105" t="s">
        <v>86</v>
      </c>
      <c r="H7" s="70"/>
      <c r="I7" s="61">
        <v>9.11</v>
      </c>
      <c r="J7" s="48" t="str">
        <f t="shared" si="1"/>
        <v>/</v>
      </c>
      <c r="K7" s="60">
        <f t="shared" si="2"/>
        <v>528</v>
      </c>
      <c r="L7" s="65">
        <v>3.73</v>
      </c>
      <c r="M7" s="48" t="str">
        <f t="shared" si="3"/>
        <v>/</v>
      </c>
      <c r="N7" s="60">
        <f t="shared" si="4"/>
        <v>466</v>
      </c>
      <c r="O7" s="65"/>
      <c r="P7" s="48" t="str">
        <f t="shared" si="5"/>
        <v/>
      </c>
      <c r="Q7" s="60">
        <v>0</v>
      </c>
      <c r="R7" s="65">
        <v>26.98</v>
      </c>
      <c r="S7" s="71"/>
      <c r="T7" s="60">
        <f t="shared" si="6"/>
        <v>397</v>
      </c>
      <c r="U7" s="73"/>
      <c r="V7" s="72"/>
      <c r="W7" s="60" t="str">
        <f t="shared" si="7"/>
        <v>0</v>
      </c>
      <c r="X7" s="39" t="str">
        <f t="shared" si="8"/>
        <v>0</v>
      </c>
    </row>
    <row r="8" spans="1:24" ht="12.75">
      <c r="A8" s="81">
        <v>3</v>
      </c>
      <c r="B8" s="49" t="s">
        <v>29</v>
      </c>
      <c r="C8" s="49" t="s">
        <v>51</v>
      </c>
      <c r="D8" s="49">
        <v>2010</v>
      </c>
      <c r="E8" s="49" t="s">
        <v>28</v>
      </c>
      <c r="F8" s="74">
        <f t="shared" si="0"/>
        <v>1294</v>
      </c>
      <c r="G8" s="68" t="s">
        <v>86</v>
      </c>
      <c r="H8" s="27"/>
      <c r="I8" s="59">
        <v>9.71</v>
      </c>
      <c r="J8" s="48" t="str">
        <f t="shared" si="1"/>
        <v>/</v>
      </c>
      <c r="K8" s="60">
        <f t="shared" si="2"/>
        <v>395</v>
      </c>
      <c r="L8" s="59">
        <v>3.82</v>
      </c>
      <c r="M8" s="48" t="str">
        <f t="shared" si="3"/>
        <v>/</v>
      </c>
      <c r="N8" s="60">
        <f t="shared" si="4"/>
        <v>485</v>
      </c>
      <c r="O8" s="59"/>
      <c r="P8" s="48" t="str">
        <f t="shared" si="5"/>
        <v/>
      </c>
      <c r="Q8" s="60">
        <v>0</v>
      </c>
      <c r="R8" s="67"/>
      <c r="S8" s="48" t="str">
        <f>IF(R8="","","/")</f>
        <v/>
      </c>
      <c r="T8" s="60" t="str">
        <f t="shared" si="6"/>
        <v>0</v>
      </c>
      <c r="U8" s="67">
        <v>7.23</v>
      </c>
      <c r="V8" s="48" t="str">
        <f>IF(U8="","","/")</f>
        <v>/</v>
      </c>
      <c r="W8" s="60">
        <f t="shared" si="7"/>
        <v>414</v>
      </c>
      <c r="X8" s="39" t="e">
        <f t="shared" si="8"/>
        <v>#VALUE!</v>
      </c>
    </row>
    <row r="9" spans="1:24" s="4" customFormat="1" ht="12.75">
      <c r="A9" s="81">
        <v>4</v>
      </c>
      <c r="B9" s="49" t="s">
        <v>205</v>
      </c>
      <c r="C9" s="49" t="s">
        <v>206</v>
      </c>
      <c r="D9" s="49">
        <v>2010</v>
      </c>
      <c r="E9" s="49" t="s">
        <v>34</v>
      </c>
      <c r="F9" s="74">
        <f t="shared" si="0"/>
        <v>1289</v>
      </c>
      <c r="G9" s="75" t="s">
        <v>87</v>
      </c>
      <c r="H9" s="47"/>
      <c r="I9" s="59">
        <v>9.45</v>
      </c>
      <c r="J9" s="48" t="str">
        <f t="shared" si="1"/>
        <v>/</v>
      </c>
      <c r="K9" s="60">
        <f t="shared" si="2"/>
        <v>450</v>
      </c>
      <c r="L9" s="59">
        <v>3.8</v>
      </c>
      <c r="M9" s="48" t="str">
        <f t="shared" si="3"/>
        <v>/</v>
      </c>
      <c r="N9" s="60">
        <f t="shared" si="4"/>
        <v>481</v>
      </c>
      <c r="O9" s="59"/>
      <c r="P9" s="48" t="str">
        <f t="shared" si="5"/>
        <v/>
      </c>
      <c r="Q9" s="60">
        <v>0</v>
      </c>
      <c r="R9" s="67"/>
      <c r="S9" s="48" t="str">
        <f>IF(R9="","","/")</f>
        <v/>
      </c>
      <c r="T9" s="60" t="str">
        <f t="shared" si="6"/>
        <v>0</v>
      </c>
      <c r="U9" s="67">
        <v>6.35</v>
      </c>
      <c r="V9" s="48" t="str">
        <f>IF(U9="","","/")</f>
        <v>/</v>
      </c>
      <c r="W9" s="60">
        <f t="shared" si="7"/>
        <v>358</v>
      </c>
      <c r="X9" s="39" t="e">
        <f t="shared" si="8"/>
        <v>#VALUE!</v>
      </c>
    </row>
    <row r="10" spans="1:24" s="4" customFormat="1" ht="12.75">
      <c r="A10" s="81">
        <v>5</v>
      </c>
      <c r="B10" s="49" t="s">
        <v>180</v>
      </c>
      <c r="C10" s="49" t="s">
        <v>181</v>
      </c>
      <c r="D10" s="49">
        <v>2010</v>
      </c>
      <c r="E10" s="49" t="s">
        <v>80</v>
      </c>
      <c r="F10" s="74">
        <f t="shared" si="0"/>
        <v>1282</v>
      </c>
      <c r="G10" s="68" t="s">
        <v>87</v>
      </c>
      <c r="H10" s="27"/>
      <c r="I10" s="59">
        <v>9.52</v>
      </c>
      <c r="J10" s="48" t="str">
        <f t="shared" si="1"/>
        <v>/</v>
      </c>
      <c r="K10" s="60">
        <f t="shared" si="2"/>
        <v>435</v>
      </c>
      <c r="L10" s="59">
        <v>4.03</v>
      </c>
      <c r="M10" s="48" t="str">
        <f t="shared" si="3"/>
        <v>/</v>
      </c>
      <c r="N10" s="60">
        <f t="shared" si="4"/>
        <v>529</v>
      </c>
      <c r="O10" s="59"/>
      <c r="P10" s="48" t="str">
        <f t="shared" si="5"/>
        <v/>
      </c>
      <c r="Q10" s="60">
        <v>0</v>
      </c>
      <c r="R10" s="67">
        <v>22.16</v>
      </c>
      <c r="S10" s="48" t="str">
        <f>IF(R10="","","/")</f>
        <v>/</v>
      </c>
      <c r="T10" s="60">
        <f t="shared" si="6"/>
        <v>318</v>
      </c>
      <c r="U10" s="67"/>
      <c r="V10" s="48" t="str">
        <f>IF(U10="","","/")</f>
        <v/>
      </c>
      <c r="W10" s="60" t="str">
        <f t="shared" si="7"/>
        <v>0</v>
      </c>
      <c r="X10" s="39" t="str">
        <f t="shared" si="8"/>
        <v>0</v>
      </c>
    </row>
    <row r="11" spans="1:24" s="4" customFormat="1" ht="12.75">
      <c r="A11" s="81">
        <v>6</v>
      </c>
      <c r="B11" s="49" t="s">
        <v>49</v>
      </c>
      <c r="C11" s="49" t="s">
        <v>50</v>
      </c>
      <c r="D11" s="49">
        <v>2010</v>
      </c>
      <c r="E11" s="49" t="s">
        <v>80</v>
      </c>
      <c r="F11" s="74">
        <f t="shared" si="0"/>
        <v>1150</v>
      </c>
      <c r="G11" s="68" t="s">
        <v>87</v>
      </c>
      <c r="H11" s="27"/>
      <c r="I11" s="59">
        <v>9.89</v>
      </c>
      <c r="J11" s="48" t="str">
        <f t="shared" si="1"/>
        <v>/</v>
      </c>
      <c r="K11" s="60">
        <f t="shared" si="2"/>
        <v>360</v>
      </c>
      <c r="L11" s="59">
        <v>3.6</v>
      </c>
      <c r="M11" s="48" t="str">
        <f t="shared" si="3"/>
        <v>/</v>
      </c>
      <c r="N11" s="60">
        <f t="shared" si="4"/>
        <v>440</v>
      </c>
      <c r="O11" s="59"/>
      <c r="P11" s="48" t="str">
        <f t="shared" si="5"/>
        <v/>
      </c>
      <c r="Q11" s="60">
        <v>0</v>
      </c>
      <c r="R11" s="67">
        <v>24.13</v>
      </c>
      <c r="S11" s="48" t="str">
        <f>IF(R11="","","/")</f>
        <v>/</v>
      </c>
      <c r="T11" s="60">
        <f t="shared" si="6"/>
        <v>350</v>
      </c>
      <c r="U11" s="67"/>
      <c r="V11" s="48" t="str">
        <f>IF(U11="","","/")</f>
        <v/>
      </c>
      <c r="W11" s="60" t="str">
        <f t="shared" si="7"/>
        <v>0</v>
      </c>
      <c r="X11" s="39" t="str">
        <f t="shared" si="8"/>
        <v>0</v>
      </c>
    </row>
    <row r="12" spans="1:24" s="4" customFormat="1" ht="12.75">
      <c r="A12" s="81">
        <v>7</v>
      </c>
      <c r="B12" s="49" t="s">
        <v>183</v>
      </c>
      <c r="C12" s="49" t="s">
        <v>46</v>
      </c>
      <c r="D12" s="49">
        <v>2010</v>
      </c>
      <c r="E12" s="49" t="s">
        <v>39</v>
      </c>
      <c r="F12" s="74">
        <f t="shared" si="0"/>
        <v>1049</v>
      </c>
      <c r="G12" s="53"/>
      <c r="H12" s="70"/>
      <c r="I12" s="61">
        <v>9.87</v>
      </c>
      <c r="J12" s="48" t="str">
        <f t="shared" si="1"/>
        <v>/</v>
      </c>
      <c r="K12" s="60">
        <f t="shared" si="2"/>
        <v>364</v>
      </c>
      <c r="L12" s="65">
        <v>3.31</v>
      </c>
      <c r="M12" s="48" t="str">
        <f t="shared" si="3"/>
        <v>/</v>
      </c>
      <c r="N12" s="60">
        <f t="shared" si="4"/>
        <v>380</v>
      </c>
      <c r="O12" s="65"/>
      <c r="P12" s="48" t="str">
        <f t="shared" si="5"/>
        <v/>
      </c>
      <c r="Q12" s="60">
        <v>0</v>
      </c>
      <c r="R12" s="65">
        <v>21.4</v>
      </c>
      <c r="S12" s="71"/>
      <c r="T12" s="60">
        <f t="shared" si="6"/>
        <v>305</v>
      </c>
      <c r="U12" s="73"/>
      <c r="V12" s="72"/>
      <c r="W12" s="60" t="str">
        <f t="shared" si="7"/>
        <v>0</v>
      </c>
      <c r="X12" s="39" t="str">
        <f t="shared" si="8"/>
        <v>0</v>
      </c>
    </row>
    <row r="13" spans="1:24" s="4" customFormat="1" ht="12.75">
      <c r="A13" s="81">
        <v>8</v>
      </c>
      <c r="B13" s="49" t="s">
        <v>168</v>
      </c>
      <c r="C13" s="49" t="s">
        <v>182</v>
      </c>
      <c r="D13" s="49">
        <v>2010</v>
      </c>
      <c r="E13" s="49" t="s">
        <v>170</v>
      </c>
      <c r="F13" s="74">
        <f t="shared" si="0"/>
        <v>944</v>
      </c>
      <c r="G13" s="68"/>
      <c r="H13" s="47"/>
      <c r="I13" s="59">
        <v>10.14</v>
      </c>
      <c r="J13" s="48" t="str">
        <f t="shared" si="1"/>
        <v>/</v>
      </c>
      <c r="K13" s="60">
        <f t="shared" si="2"/>
        <v>314</v>
      </c>
      <c r="L13" s="59">
        <v>3.21</v>
      </c>
      <c r="M13" s="48" t="str">
        <f t="shared" si="3"/>
        <v>/</v>
      </c>
      <c r="N13" s="60">
        <f t="shared" si="4"/>
        <v>360</v>
      </c>
      <c r="O13" s="59"/>
      <c r="P13" s="48" t="str">
        <f t="shared" si="5"/>
        <v/>
      </c>
      <c r="Q13" s="60">
        <v>0</v>
      </c>
      <c r="R13" s="67">
        <v>19.34</v>
      </c>
      <c r="S13" s="48" t="str">
        <f>IF(R13="","","/")</f>
        <v>/</v>
      </c>
      <c r="T13" s="60">
        <f t="shared" si="6"/>
        <v>270</v>
      </c>
      <c r="U13" s="67"/>
      <c r="V13" s="48" t="str">
        <f>IF(U13="","","/")</f>
        <v/>
      </c>
      <c r="W13" s="60" t="str">
        <f t="shared" si="7"/>
        <v>0</v>
      </c>
      <c r="X13" s="39" t="str">
        <f t="shared" si="8"/>
        <v>0</v>
      </c>
    </row>
    <row r="14" spans="1:23" ht="12.75">
      <c r="A14" s="81">
        <v>9</v>
      </c>
      <c r="B14" s="49" t="s">
        <v>31</v>
      </c>
      <c r="C14" s="49" t="s">
        <v>52</v>
      </c>
      <c r="D14" s="49">
        <v>2010</v>
      </c>
      <c r="E14" s="49" t="s">
        <v>28</v>
      </c>
      <c r="F14" s="74">
        <f t="shared" si="0"/>
        <v>909</v>
      </c>
      <c r="G14" s="68"/>
      <c r="H14" s="27"/>
      <c r="I14" s="59">
        <v>10.19</v>
      </c>
      <c r="J14" s="48" t="str">
        <f t="shared" si="1"/>
        <v>/</v>
      </c>
      <c r="K14" s="60">
        <f t="shared" si="2"/>
        <v>305</v>
      </c>
      <c r="L14" s="59">
        <v>3.06</v>
      </c>
      <c r="M14" s="48" t="str">
        <f t="shared" si="3"/>
        <v>/</v>
      </c>
      <c r="N14" s="60">
        <f t="shared" si="4"/>
        <v>330</v>
      </c>
      <c r="O14" s="59"/>
      <c r="P14" s="48" t="str">
        <f t="shared" si="5"/>
        <v/>
      </c>
      <c r="Q14" s="60">
        <v>0</v>
      </c>
      <c r="R14" s="67"/>
      <c r="S14" s="48" t="str">
        <f>IF(R14="","","/")</f>
        <v/>
      </c>
      <c r="T14" s="60" t="str">
        <f t="shared" si="6"/>
        <v>0</v>
      </c>
      <c r="U14" s="67">
        <v>5.05</v>
      </c>
      <c r="V14" s="48" t="str">
        <f>IF(U14="","","/")</f>
        <v>/</v>
      </c>
      <c r="W14" s="60">
        <f t="shared" si="7"/>
        <v>274</v>
      </c>
    </row>
    <row r="15" spans="1:23" ht="12.75">
      <c r="A15" s="82">
        <v>10</v>
      </c>
      <c r="B15" s="54" t="s">
        <v>58</v>
      </c>
      <c r="C15" s="54" t="s">
        <v>59</v>
      </c>
      <c r="D15" s="54">
        <v>2010</v>
      </c>
      <c r="E15" s="54" t="s">
        <v>114</v>
      </c>
      <c r="F15" s="83">
        <f t="shared" si="0"/>
        <v>666</v>
      </c>
      <c r="G15" s="106"/>
      <c r="H15" s="47"/>
      <c r="I15" s="41">
        <v>11.27</v>
      </c>
      <c r="J15" s="42" t="str">
        <f t="shared" si="1"/>
        <v>/</v>
      </c>
      <c r="K15" s="43">
        <f t="shared" si="2"/>
        <v>151</v>
      </c>
      <c r="L15" s="41">
        <v>2.98</v>
      </c>
      <c r="M15" s="42" t="str">
        <f t="shared" si="3"/>
        <v>/</v>
      </c>
      <c r="N15" s="43">
        <f t="shared" si="4"/>
        <v>314</v>
      </c>
      <c r="O15" s="41"/>
      <c r="P15" s="42" t="str">
        <f t="shared" si="5"/>
        <v/>
      </c>
      <c r="Q15" s="43">
        <v>0</v>
      </c>
      <c r="R15" s="44">
        <v>15.32</v>
      </c>
      <c r="S15" s="42" t="str">
        <f>IF(R15="","","/")</f>
        <v>/</v>
      </c>
      <c r="T15" s="43">
        <f t="shared" si="6"/>
        <v>201</v>
      </c>
      <c r="U15" s="44"/>
      <c r="V15" s="42" t="str">
        <f>IF(U15="","","/")</f>
        <v/>
      </c>
      <c r="W15" s="43" t="str">
        <f t="shared" si="7"/>
        <v>0</v>
      </c>
    </row>
    <row r="16" ht="12.75">
      <c r="F16" s="24"/>
    </row>
    <row r="17" ht="12.75">
      <c r="F17" s="24"/>
    </row>
    <row r="18" ht="12.75">
      <c r="F18" s="24"/>
    </row>
    <row r="19" ht="12.75">
      <c r="F19" s="24"/>
    </row>
    <row r="20" ht="12.75">
      <c r="F20" s="24"/>
    </row>
    <row r="21" ht="12.75">
      <c r="F21" s="24"/>
    </row>
  </sheetData>
  <mergeCells count="2">
    <mergeCell ref="O1:W1"/>
    <mergeCell ref="I3:T3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22"/>
  <sheetViews>
    <sheetView zoomScale="90" zoomScaleNormal="90" workbookViewId="0" topLeftCell="A1">
      <selection activeCell="G12" sqref="G12"/>
    </sheetView>
  </sheetViews>
  <sheetFormatPr defaultColWidth="9.140625" defaultRowHeight="12.75"/>
  <cols>
    <col min="1" max="1" width="4.8515625" style="6" customWidth="1"/>
    <col min="2" max="2" width="15.57421875" style="5" customWidth="1"/>
    <col min="3" max="3" width="13.421875" style="6" customWidth="1"/>
    <col min="4" max="4" width="6.421875" style="5" customWidth="1"/>
    <col min="5" max="5" width="18.57421875" style="5" customWidth="1"/>
    <col min="6" max="6" width="9.140625" style="5" customWidth="1"/>
    <col min="7" max="7" width="7.00390625" style="5" bestFit="1" customWidth="1"/>
    <col min="8" max="8" width="2.00390625" style="5" customWidth="1"/>
    <col min="9" max="9" width="6.57421875" style="8" customWidth="1"/>
    <col min="10" max="10" width="2.140625" style="8" customWidth="1"/>
    <col min="11" max="11" width="6.140625" style="13" customWidth="1"/>
    <col min="12" max="12" width="6.7109375" style="5" customWidth="1"/>
    <col min="13" max="13" width="2.140625" style="8" customWidth="1"/>
    <col min="14" max="14" width="7.421875" style="14" bestFit="1" customWidth="1"/>
    <col min="15" max="15" width="5.7109375" style="5" customWidth="1"/>
    <col min="16" max="16" width="2.140625" style="8" customWidth="1"/>
    <col min="17" max="17" width="5.00390625" style="14" customWidth="1"/>
    <col min="18" max="18" width="6.00390625" style="2" customWidth="1"/>
    <col min="19" max="19" width="2.421875" style="2" customWidth="1"/>
    <col min="20" max="20" width="5.8515625" style="0" customWidth="1"/>
    <col min="21" max="21" width="11.421875" style="0" hidden="1" customWidth="1"/>
    <col min="22" max="256" width="11.421875" style="0" customWidth="1"/>
  </cols>
  <sheetData>
    <row r="1" spans="1:20" s="22" customFormat="1" ht="20.25">
      <c r="A1" s="20" t="s">
        <v>88</v>
      </c>
      <c r="B1" s="23"/>
      <c r="C1" s="20"/>
      <c r="D1" s="23"/>
      <c r="E1" s="23"/>
      <c r="F1" s="23"/>
      <c r="G1" s="23"/>
      <c r="H1" s="23"/>
      <c r="I1" s="16"/>
      <c r="J1" s="17"/>
      <c r="K1" s="18"/>
      <c r="L1" s="23"/>
      <c r="M1" s="17"/>
      <c r="N1" s="19"/>
      <c r="O1" s="109" t="s">
        <v>22</v>
      </c>
      <c r="P1" s="109"/>
      <c r="Q1" s="109"/>
      <c r="R1" s="109"/>
      <c r="S1" s="109"/>
      <c r="T1" s="109"/>
    </row>
    <row r="2" spans="1:19" ht="12.75">
      <c r="A2" s="10"/>
      <c r="B2" s="9"/>
      <c r="C2" s="10"/>
      <c r="D2" s="9"/>
      <c r="E2" s="9"/>
      <c r="F2" s="9"/>
      <c r="G2" s="9"/>
      <c r="H2" s="9"/>
      <c r="I2" s="7"/>
      <c r="J2" s="7"/>
      <c r="K2" s="11"/>
      <c r="L2" s="7"/>
      <c r="M2" s="7"/>
      <c r="N2" s="12"/>
      <c r="O2" s="25"/>
      <c r="P2" s="7"/>
      <c r="Q2" s="12"/>
      <c r="R2"/>
      <c r="S2"/>
    </row>
    <row r="3" spans="1:19" ht="12.75">
      <c r="A3" s="10"/>
      <c r="B3" s="9"/>
      <c r="C3" s="10"/>
      <c r="D3" s="9"/>
      <c r="E3" s="9"/>
      <c r="F3" s="9"/>
      <c r="G3" s="9"/>
      <c r="H3" s="9"/>
      <c r="I3" s="107"/>
      <c r="J3" s="107"/>
      <c r="K3" s="107"/>
      <c r="L3" s="107"/>
      <c r="M3" s="107"/>
      <c r="N3" s="107"/>
      <c r="O3" s="107"/>
      <c r="P3" s="107"/>
      <c r="Q3" s="107"/>
      <c r="R3"/>
      <c r="S3"/>
    </row>
    <row r="4" spans="1:21" s="1" customFormat="1" ht="12.75">
      <c r="A4" s="87"/>
      <c r="B4" s="88" t="s">
        <v>0</v>
      </c>
      <c r="C4" s="87" t="s">
        <v>1</v>
      </c>
      <c r="D4" s="87" t="s">
        <v>5</v>
      </c>
      <c r="E4" s="88" t="s">
        <v>2</v>
      </c>
      <c r="F4" s="89" t="s">
        <v>6</v>
      </c>
      <c r="G4" s="90" t="s">
        <v>7</v>
      </c>
      <c r="H4" s="26"/>
      <c r="I4" s="56" t="s">
        <v>14</v>
      </c>
      <c r="J4" s="57" t="s">
        <v>4</v>
      </c>
      <c r="K4" s="58" t="s">
        <v>3</v>
      </c>
      <c r="L4" s="63" t="s">
        <v>9</v>
      </c>
      <c r="M4" s="64" t="s">
        <v>4</v>
      </c>
      <c r="N4" s="58" t="s">
        <v>3</v>
      </c>
      <c r="O4" s="63" t="s">
        <v>11</v>
      </c>
      <c r="P4" s="64" t="s">
        <v>4</v>
      </c>
      <c r="Q4" s="58" t="s">
        <v>3</v>
      </c>
      <c r="R4" s="63" t="s">
        <v>10</v>
      </c>
      <c r="S4" s="64" t="s">
        <v>4</v>
      </c>
      <c r="T4" s="58" t="s">
        <v>3</v>
      </c>
      <c r="U4" s="36" t="s">
        <v>3</v>
      </c>
    </row>
    <row r="5" spans="1:21" s="1" customFormat="1" ht="12.75">
      <c r="A5" s="76"/>
      <c r="B5" s="77" t="s">
        <v>8</v>
      </c>
      <c r="C5" s="78"/>
      <c r="D5" s="78"/>
      <c r="E5" s="77"/>
      <c r="F5" s="79"/>
      <c r="G5" s="80"/>
      <c r="H5" s="100"/>
      <c r="I5" s="56"/>
      <c r="J5" s="57"/>
      <c r="K5" s="58"/>
      <c r="L5" s="63"/>
      <c r="M5" s="64"/>
      <c r="N5" s="58"/>
      <c r="O5" s="63"/>
      <c r="P5" s="64"/>
      <c r="Q5" s="58"/>
      <c r="R5" s="63"/>
      <c r="S5" s="64"/>
      <c r="T5" s="58"/>
      <c r="U5" s="33"/>
    </row>
    <row r="6" spans="1:21" ht="12.75">
      <c r="A6" s="81">
        <v>1</v>
      </c>
      <c r="B6" s="49" t="s">
        <v>63</v>
      </c>
      <c r="C6" s="49" t="s">
        <v>64</v>
      </c>
      <c r="D6" s="49">
        <v>2009</v>
      </c>
      <c r="E6" s="49" t="s">
        <v>160</v>
      </c>
      <c r="F6" s="74">
        <f aca="true" t="shared" si="0" ref="F6:F15">IF(B6="","",K6+N6+Q6+T6)</f>
        <v>1589</v>
      </c>
      <c r="G6" s="75" t="s">
        <v>86</v>
      </c>
      <c r="H6" s="47"/>
      <c r="I6" s="59">
        <v>12</v>
      </c>
      <c r="J6" s="48" t="str">
        <f aca="true" t="shared" si="1" ref="J6:J15">IF(I6="","","/")</f>
        <v>/</v>
      </c>
      <c r="K6" s="60">
        <f aca="true" t="shared" si="2" ref="K6:K15">IF(I6="","0",INT(4.22443*((1850-(I6*100))/100)^2.5))</f>
        <v>455</v>
      </c>
      <c r="L6" s="59"/>
      <c r="M6" s="48" t="str">
        <f aca="true" t="shared" si="3" ref="M6:M15">IF(L6="","","/")</f>
        <v/>
      </c>
      <c r="N6" s="60" t="str">
        <f aca="true" t="shared" si="4" ref="N6:N15">IF(L6="","0",INT(171.91361*((100*L6-125)/100)^1.1))</f>
        <v>0</v>
      </c>
      <c r="O6" s="59">
        <v>1.45</v>
      </c>
      <c r="P6" s="48" t="str">
        <f aca="true" t="shared" si="5" ref="P6:P15">IF(O6="","","/")</f>
        <v>/</v>
      </c>
      <c r="Q6" s="60">
        <v>659</v>
      </c>
      <c r="R6" s="67">
        <v>8.21</v>
      </c>
      <c r="S6" s="48" t="str">
        <f aca="true" t="shared" si="6" ref="S6:S15">IF(R6="","","/")</f>
        <v>/</v>
      </c>
      <c r="T6" s="60">
        <f aca="true" t="shared" si="7" ref="T6:T15">IF(R6="","0",INT(83.435373*((100*R6-130)/100)^0.9))</f>
        <v>475</v>
      </c>
      <c r="U6" s="39" t="e">
        <f aca="true" t="shared" si="8" ref="U6:U11">IF(S6="","0",INT(82.491673*((100*S6-178)/100)^0.9))</f>
        <v>#VALUE!</v>
      </c>
    </row>
    <row r="7" spans="1:21" ht="12.75">
      <c r="A7" s="81">
        <v>2</v>
      </c>
      <c r="B7" s="49" t="s">
        <v>199</v>
      </c>
      <c r="C7" s="49" t="s">
        <v>209</v>
      </c>
      <c r="D7" s="49">
        <v>2009</v>
      </c>
      <c r="E7" s="49" t="s">
        <v>170</v>
      </c>
      <c r="F7" s="74">
        <f t="shared" si="0"/>
        <v>1448</v>
      </c>
      <c r="G7" s="68" t="s">
        <v>86</v>
      </c>
      <c r="H7" s="27"/>
      <c r="I7" s="59">
        <v>11.68</v>
      </c>
      <c r="J7" s="48" t="str">
        <f t="shared" si="1"/>
        <v>/</v>
      </c>
      <c r="K7" s="60">
        <f t="shared" si="2"/>
        <v>513</v>
      </c>
      <c r="L7" s="59">
        <v>3.83</v>
      </c>
      <c r="M7" s="48" t="str">
        <f t="shared" si="3"/>
        <v>/</v>
      </c>
      <c r="N7" s="60">
        <f t="shared" si="4"/>
        <v>487</v>
      </c>
      <c r="O7" s="59"/>
      <c r="P7" s="48" t="str">
        <f t="shared" si="5"/>
        <v/>
      </c>
      <c r="Q7" s="60">
        <v>0</v>
      </c>
      <c r="R7" s="67">
        <v>7.78</v>
      </c>
      <c r="S7" s="48" t="str">
        <f t="shared" si="6"/>
        <v>/</v>
      </c>
      <c r="T7" s="60">
        <f t="shared" si="7"/>
        <v>448</v>
      </c>
      <c r="U7" s="39" t="e">
        <f t="shared" si="8"/>
        <v>#VALUE!</v>
      </c>
    </row>
    <row r="8" spans="1:21" ht="12.75">
      <c r="A8" s="81">
        <v>3</v>
      </c>
      <c r="B8" s="49" t="s">
        <v>184</v>
      </c>
      <c r="C8" s="49" t="s">
        <v>185</v>
      </c>
      <c r="D8" s="49">
        <v>2009</v>
      </c>
      <c r="E8" s="49" t="s">
        <v>80</v>
      </c>
      <c r="F8" s="74">
        <f t="shared" si="0"/>
        <v>1412</v>
      </c>
      <c r="G8" s="68" t="s">
        <v>86</v>
      </c>
      <c r="H8" s="27"/>
      <c r="I8" s="59">
        <v>12.22</v>
      </c>
      <c r="J8" s="48" t="str">
        <f t="shared" si="1"/>
        <v>/</v>
      </c>
      <c r="K8" s="60">
        <f t="shared" si="2"/>
        <v>417</v>
      </c>
      <c r="L8" s="59">
        <v>4.22</v>
      </c>
      <c r="M8" s="48" t="str">
        <f t="shared" si="3"/>
        <v>/</v>
      </c>
      <c r="N8" s="60">
        <f t="shared" si="4"/>
        <v>569</v>
      </c>
      <c r="O8" s="59"/>
      <c r="P8" s="48" t="str">
        <f t="shared" si="5"/>
        <v/>
      </c>
      <c r="Q8" s="60">
        <v>0</v>
      </c>
      <c r="R8" s="67">
        <v>7.42</v>
      </c>
      <c r="S8" s="48" t="str">
        <f t="shared" si="6"/>
        <v>/</v>
      </c>
      <c r="T8" s="60">
        <f t="shared" si="7"/>
        <v>426</v>
      </c>
      <c r="U8" s="39" t="e">
        <f t="shared" si="8"/>
        <v>#VALUE!</v>
      </c>
    </row>
    <row r="9" spans="1:21" s="4" customFormat="1" ht="12.75">
      <c r="A9" s="81">
        <v>4</v>
      </c>
      <c r="B9" s="49" t="s">
        <v>186</v>
      </c>
      <c r="C9" s="49" t="s">
        <v>187</v>
      </c>
      <c r="D9" s="49">
        <v>2009</v>
      </c>
      <c r="E9" s="49" t="s">
        <v>160</v>
      </c>
      <c r="F9" s="74">
        <f t="shared" si="0"/>
        <v>1411</v>
      </c>
      <c r="G9" s="75" t="s">
        <v>87</v>
      </c>
      <c r="H9" s="47"/>
      <c r="I9" s="59">
        <v>11.84</v>
      </c>
      <c r="J9" s="48" t="str">
        <f t="shared" si="1"/>
        <v>/</v>
      </c>
      <c r="K9" s="60">
        <f t="shared" si="2"/>
        <v>483</v>
      </c>
      <c r="L9" s="59">
        <v>3.96</v>
      </c>
      <c r="M9" s="48" t="str">
        <f t="shared" si="3"/>
        <v>/</v>
      </c>
      <c r="N9" s="60">
        <f t="shared" si="4"/>
        <v>514</v>
      </c>
      <c r="O9" s="59"/>
      <c r="P9" s="48" t="str">
        <f t="shared" si="5"/>
        <v/>
      </c>
      <c r="Q9" s="60">
        <v>0</v>
      </c>
      <c r="R9" s="67">
        <v>7.23</v>
      </c>
      <c r="S9" s="48" t="str">
        <f t="shared" si="6"/>
        <v>/</v>
      </c>
      <c r="T9" s="60">
        <f t="shared" si="7"/>
        <v>414</v>
      </c>
      <c r="U9" s="39" t="e">
        <f t="shared" si="8"/>
        <v>#VALUE!</v>
      </c>
    </row>
    <row r="10" spans="1:21" s="4" customFormat="1" ht="12.75">
      <c r="A10" s="81">
        <v>5</v>
      </c>
      <c r="B10" s="49" t="s">
        <v>196</v>
      </c>
      <c r="C10" s="49" t="s">
        <v>197</v>
      </c>
      <c r="D10" s="49">
        <v>2009</v>
      </c>
      <c r="E10" s="49" t="s">
        <v>160</v>
      </c>
      <c r="F10" s="74">
        <f t="shared" si="0"/>
        <v>1388</v>
      </c>
      <c r="G10" s="105" t="s">
        <v>87</v>
      </c>
      <c r="H10" s="70"/>
      <c r="I10" s="61">
        <v>11.86</v>
      </c>
      <c r="J10" s="48" t="str">
        <f t="shared" si="1"/>
        <v>/</v>
      </c>
      <c r="K10" s="60">
        <f t="shared" si="2"/>
        <v>479</v>
      </c>
      <c r="L10" s="65">
        <v>4.05</v>
      </c>
      <c r="M10" s="48" t="str">
        <f t="shared" si="3"/>
        <v>/</v>
      </c>
      <c r="N10" s="60">
        <f t="shared" si="4"/>
        <v>533</v>
      </c>
      <c r="O10" s="65"/>
      <c r="P10" s="48" t="str">
        <f t="shared" si="5"/>
        <v/>
      </c>
      <c r="Q10" s="60">
        <v>0</v>
      </c>
      <c r="R10" s="73">
        <v>6.63</v>
      </c>
      <c r="S10" s="48" t="str">
        <f t="shared" si="6"/>
        <v>/</v>
      </c>
      <c r="T10" s="60">
        <f t="shared" si="7"/>
        <v>376</v>
      </c>
      <c r="U10" s="39" t="e">
        <f t="shared" si="8"/>
        <v>#VALUE!</v>
      </c>
    </row>
    <row r="11" spans="1:21" s="4" customFormat="1" ht="12.75">
      <c r="A11" s="81">
        <v>6</v>
      </c>
      <c r="B11" s="49" t="s">
        <v>70</v>
      </c>
      <c r="C11" s="49" t="s">
        <v>71</v>
      </c>
      <c r="D11" s="49">
        <v>2009</v>
      </c>
      <c r="E11" s="49" t="s">
        <v>170</v>
      </c>
      <c r="F11" s="74">
        <f t="shared" si="0"/>
        <v>1237</v>
      </c>
      <c r="G11" s="68" t="s">
        <v>87</v>
      </c>
      <c r="H11" s="27"/>
      <c r="I11" s="59">
        <v>11.89</v>
      </c>
      <c r="J11" s="48" t="str">
        <f t="shared" si="1"/>
        <v>/</v>
      </c>
      <c r="K11" s="60">
        <f t="shared" si="2"/>
        <v>474</v>
      </c>
      <c r="L11" s="59">
        <v>3.48</v>
      </c>
      <c r="M11" s="48" t="str">
        <f t="shared" si="3"/>
        <v>/</v>
      </c>
      <c r="N11" s="60">
        <f t="shared" si="4"/>
        <v>415</v>
      </c>
      <c r="O11" s="59"/>
      <c r="P11" s="48" t="str">
        <f t="shared" si="5"/>
        <v/>
      </c>
      <c r="Q11" s="60">
        <v>0</v>
      </c>
      <c r="R11" s="67">
        <v>6.2</v>
      </c>
      <c r="S11" s="48" t="str">
        <f t="shared" si="6"/>
        <v>/</v>
      </c>
      <c r="T11" s="60">
        <f t="shared" si="7"/>
        <v>348</v>
      </c>
      <c r="U11" s="39" t="e">
        <f t="shared" si="8"/>
        <v>#VALUE!</v>
      </c>
    </row>
    <row r="12" spans="1:20" ht="12.75">
      <c r="A12" s="81">
        <v>7</v>
      </c>
      <c r="B12" s="49" t="s">
        <v>53</v>
      </c>
      <c r="C12" s="49" t="s">
        <v>46</v>
      </c>
      <c r="D12" s="49">
        <v>2009</v>
      </c>
      <c r="E12" s="49" t="s">
        <v>170</v>
      </c>
      <c r="F12" s="74">
        <f t="shared" si="0"/>
        <v>1157</v>
      </c>
      <c r="G12" s="68"/>
      <c r="H12" s="47"/>
      <c r="I12" s="59">
        <v>12.41</v>
      </c>
      <c r="J12" s="48" t="str">
        <f t="shared" si="1"/>
        <v>/</v>
      </c>
      <c r="K12" s="60">
        <f t="shared" si="2"/>
        <v>386</v>
      </c>
      <c r="L12" s="59">
        <v>3.39</v>
      </c>
      <c r="M12" s="48" t="str">
        <f t="shared" si="3"/>
        <v>/</v>
      </c>
      <c r="N12" s="60">
        <f t="shared" si="4"/>
        <v>396</v>
      </c>
      <c r="O12" s="59"/>
      <c r="P12" s="48" t="str">
        <f t="shared" si="5"/>
        <v/>
      </c>
      <c r="Q12" s="60">
        <v>0</v>
      </c>
      <c r="R12" s="67">
        <v>6.62</v>
      </c>
      <c r="S12" s="48" t="str">
        <f t="shared" si="6"/>
        <v>/</v>
      </c>
      <c r="T12" s="60">
        <f t="shared" si="7"/>
        <v>375</v>
      </c>
    </row>
    <row r="13" spans="1:20" ht="12.75">
      <c r="A13" s="81">
        <v>8</v>
      </c>
      <c r="B13" s="49" t="s">
        <v>188</v>
      </c>
      <c r="C13" s="49" t="s">
        <v>189</v>
      </c>
      <c r="D13" s="49">
        <v>2009</v>
      </c>
      <c r="E13" s="49" t="s">
        <v>28</v>
      </c>
      <c r="F13" s="74">
        <f t="shared" si="0"/>
        <v>906</v>
      </c>
      <c r="G13" s="53"/>
      <c r="H13" s="70"/>
      <c r="I13" s="61">
        <v>12.95</v>
      </c>
      <c r="J13" s="48" t="str">
        <f t="shared" si="1"/>
        <v>/</v>
      </c>
      <c r="K13" s="60">
        <f t="shared" si="2"/>
        <v>306</v>
      </c>
      <c r="L13" s="65">
        <v>3.03</v>
      </c>
      <c r="M13" s="48" t="str">
        <f t="shared" si="3"/>
        <v>/</v>
      </c>
      <c r="N13" s="60">
        <f t="shared" si="4"/>
        <v>324</v>
      </c>
      <c r="O13" s="65"/>
      <c r="P13" s="48" t="str">
        <f t="shared" si="5"/>
        <v/>
      </c>
      <c r="Q13" s="60">
        <v>0</v>
      </c>
      <c r="R13" s="73">
        <v>5.09</v>
      </c>
      <c r="S13" s="48" t="str">
        <f t="shared" si="6"/>
        <v>/</v>
      </c>
      <c r="T13" s="60">
        <f t="shared" si="7"/>
        <v>276</v>
      </c>
    </row>
    <row r="14" spans="1:20" ht="12.75">
      <c r="A14" s="81">
        <v>9</v>
      </c>
      <c r="B14" s="49" t="s">
        <v>75</v>
      </c>
      <c r="C14" s="49" t="s">
        <v>60</v>
      </c>
      <c r="D14" s="49">
        <v>2009</v>
      </c>
      <c r="E14" s="49" t="s">
        <v>34</v>
      </c>
      <c r="F14" s="74">
        <f t="shared" si="0"/>
        <v>830</v>
      </c>
      <c r="G14" s="53"/>
      <c r="H14" s="70"/>
      <c r="I14" s="61">
        <v>13.03</v>
      </c>
      <c r="J14" s="48" t="str">
        <f t="shared" si="1"/>
        <v>/</v>
      </c>
      <c r="K14" s="60">
        <f t="shared" si="2"/>
        <v>295</v>
      </c>
      <c r="L14" s="65">
        <v>2.11</v>
      </c>
      <c r="M14" s="48" t="str">
        <f t="shared" si="3"/>
        <v>/</v>
      </c>
      <c r="N14" s="60">
        <f t="shared" si="4"/>
        <v>145</v>
      </c>
      <c r="O14" s="65"/>
      <c r="P14" s="48" t="str">
        <f t="shared" si="5"/>
        <v/>
      </c>
      <c r="Q14" s="60">
        <v>0</v>
      </c>
      <c r="R14" s="73">
        <v>6.85</v>
      </c>
      <c r="S14" s="48" t="str">
        <f t="shared" si="6"/>
        <v>/</v>
      </c>
      <c r="T14" s="60">
        <f t="shared" si="7"/>
        <v>390</v>
      </c>
    </row>
    <row r="15" spans="1:20" ht="12.75">
      <c r="A15" s="82">
        <v>10</v>
      </c>
      <c r="B15" s="54" t="s">
        <v>65</v>
      </c>
      <c r="C15" s="54" t="s">
        <v>66</v>
      </c>
      <c r="D15" s="54">
        <v>2009</v>
      </c>
      <c r="E15" s="54" t="s">
        <v>160</v>
      </c>
      <c r="F15" s="83">
        <f t="shared" si="0"/>
        <v>608</v>
      </c>
      <c r="G15" s="55"/>
      <c r="H15" s="70"/>
      <c r="I15" s="62">
        <v>15.4</v>
      </c>
      <c r="J15" s="42" t="str">
        <f t="shared" si="1"/>
        <v>/</v>
      </c>
      <c r="K15" s="43">
        <f t="shared" si="2"/>
        <v>71</v>
      </c>
      <c r="L15" s="66">
        <v>1.95</v>
      </c>
      <c r="M15" s="42" t="str">
        <f t="shared" si="3"/>
        <v>/</v>
      </c>
      <c r="N15" s="43">
        <f t="shared" si="4"/>
        <v>116</v>
      </c>
      <c r="O15" s="66"/>
      <c r="P15" s="42" t="str">
        <f t="shared" si="5"/>
        <v/>
      </c>
      <c r="Q15" s="43">
        <v>0</v>
      </c>
      <c r="R15" s="69">
        <v>7.34</v>
      </c>
      <c r="S15" s="42" t="str">
        <f t="shared" si="6"/>
        <v>/</v>
      </c>
      <c r="T15" s="43">
        <f t="shared" si="7"/>
        <v>421</v>
      </c>
    </row>
    <row r="16" ht="12.75">
      <c r="F16" s="24"/>
    </row>
    <row r="17" ht="12.75">
      <c r="F17" s="24"/>
    </row>
    <row r="18" ht="12.75">
      <c r="F18" s="24"/>
    </row>
    <row r="19" ht="12.75">
      <c r="F19" s="24"/>
    </row>
    <row r="20" ht="12.75">
      <c r="F20" s="24"/>
    </row>
    <row r="21" ht="12.75">
      <c r="F21" s="24"/>
    </row>
    <row r="22" ht="12.75">
      <c r="F22" s="24"/>
    </row>
  </sheetData>
  <mergeCells count="2">
    <mergeCell ref="O1:T1"/>
    <mergeCell ref="I3:Q3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U17"/>
  <sheetViews>
    <sheetView zoomScale="90" zoomScaleNormal="90" workbookViewId="0" topLeftCell="A1">
      <selection activeCell="A1" sqref="A1:IV1"/>
    </sheetView>
  </sheetViews>
  <sheetFormatPr defaultColWidth="9.140625" defaultRowHeight="12.75"/>
  <cols>
    <col min="1" max="1" width="4.8515625" style="6" customWidth="1"/>
    <col min="2" max="2" width="15.57421875" style="5" customWidth="1"/>
    <col min="3" max="3" width="13.421875" style="6" customWidth="1"/>
    <col min="4" max="4" width="6.421875" style="5" customWidth="1"/>
    <col min="5" max="5" width="17.57421875" style="5" customWidth="1"/>
    <col min="6" max="6" width="9.140625" style="5" customWidth="1"/>
    <col min="7" max="7" width="7.00390625" style="5" bestFit="1" customWidth="1"/>
    <col min="8" max="8" width="2.00390625" style="5" customWidth="1"/>
    <col min="9" max="9" width="6.57421875" style="8" customWidth="1"/>
    <col min="10" max="10" width="2.140625" style="8" customWidth="1"/>
    <col min="11" max="11" width="7.57421875" style="13" customWidth="1"/>
    <col min="12" max="12" width="6.7109375" style="5" customWidth="1"/>
    <col min="13" max="13" width="2.140625" style="8" customWidth="1"/>
    <col min="14" max="14" width="7.421875" style="14" bestFit="1" customWidth="1"/>
    <col min="15" max="15" width="5.7109375" style="5" customWidth="1"/>
    <col min="16" max="16" width="2.140625" style="8" customWidth="1"/>
    <col min="17" max="17" width="5.00390625" style="14" customWidth="1"/>
    <col min="18" max="18" width="6.00390625" style="2" customWidth="1"/>
    <col min="19" max="19" width="2.421875" style="2" customWidth="1"/>
    <col min="20" max="20" width="5.8515625" style="0" customWidth="1"/>
    <col min="21" max="21" width="11.421875" style="0" hidden="1" customWidth="1"/>
    <col min="22" max="256" width="11.421875" style="0" customWidth="1"/>
  </cols>
  <sheetData>
    <row r="1" spans="1:20" s="22" customFormat="1" ht="20.25">
      <c r="A1" s="20" t="s">
        <v>88</v>
      </c>
      <c r="B1" s="23"/>
      <c r="C1" s="20"/>
      <c r="D1" s="23"/>
      <c r="E1" s="23"/>
      <c r="F1" s="23"/>
      <c r="G1" s="23"/>
      <c r="H1" s="23"/>
      <c r="I1" s="16"/>
      <c r="J1" s="17"/>
      <c r="K1" s="18"/>
      <c r="L1" s="23"/>
      <c r="M1" s="17"/>
      <c r="N1" s="19"/>
      <c r="O1" s="109" t="s">
        <v>23</v>
      </c>
      <c r="P1" s="109"/>
      <c r="Q1" s="109"/>
      <c r="R1" s="109"/>
      <c r="S1" s="109"/>
      <c r="T1" s="109"/>
    </row>
    <row r="2" spans="1:19" ht="12.75">
      <c r="A2" s="10"/>
      <c r="B2" s="9"/>
      <c r="C2" s="10"/>
      <c r="D2" s="9"/>
      <c r="E2" s="9"/>
      <c r="F2" s="9"/>
      <c r="G2" s="9"/>
      <c r="H2" s="9"/>
      <c r="I2" s="7"/>
      <c r="J2" s="7"/>
      <c r="K2" s="11"/>
      <c r="L2" s="7"/>
      <c r="M2" s="7"/>
      <c r="N2" s="12"/>
      <c r="O2" s="25"/>
      <c r="P2" s="7"/>
      <c r="Q2" s="12"/>
      <c r="R2"/>
      <c r="S2"/>
    </row>
    <row r="3" spans="1:19" ht="12.75">
      <c r="A3" s="10"/>
      <c r="B3" s="9"/>
      <c r="C3" s="10"/>
      <c r="D3" s="9"/>
      <c r="E3" s="9"/>
      <c r="F3" s="9"/>
      <c r="G3" s="9"/>
      <c r="H3" s="9"/>
      <c r="I3" s="107"/>
      <c r="J3" s="107"/>
      <c r="K3" s="107"/>
      <c r="L3" s="107"/>
      <c r="M3" s="107"/>
      <c r="N3" s="107"/>
      <c r="O3" s="107"/>
      <c r="P3" s="107"/>
      <c r="Q3" s="107"/>
      <c r="R3"/>
      <c r="S3"/>
    </row>
    <row r="4" spans="1:21" s="1" customFormat="1" ht="12.75">
      <c r="A4" s="29"/>
      <c r="B4" s="30" t="s">
        <v>0</v>
      </c>
      <c r="C4" s="29" t="s">
        <v>1</v>
      </c>
      <c r="D4" s="29" t="s">
        <v>5</v>
      </c>
      <c r="E4" s="30" t="s">
        <v>2</v>
      </c>
      <c r="F4" s="31" t="s">
        <v>6</v>
      </c>
      <c r="G4" s="32" t="s">
        <v>7</v>
      </c>
      <c r="H4" s="26"/>
      <c r="I4" s="56" t="s">
        <v>14</v>
      </c>
      <c r="J4" s="57" t="s">
        <v>4</v>
      </c>
      <c r="K4" s="58" t="s">
        <v>3</v>
      </c>
      <c r="L4" s="63" t="s">
        <v>9</v>
      </c>
      <c r="M4" s="64" t="s">
        <v>4</v>
      </c>
      <c r="N4" s="58" t="s">
        <v>3</v>
      </c>
      <c r="O4" s="63" t="s">
        <v>11</v>
      </c>
      <c r="P4" s="64" t="s">
        <v>4</v>
      </c>
      <c r="Q4" s="58" t="s">
        <v>3</v>
      </c>
      <c r="R4" s="63" t="s">
        <v>10</v>
      </c>
      <c r="S4" s="64" t="s">
        <v>4</v>
      </c>
      <c r="T4" s="58" t="s">
        <v>3</v>
      </c>
      <c r="U4" s="36" t="s">
        <v>3</v>
      </c>
    </row>
    <row r="5" spans="1:21" s="1" customFormat="1" ht="12.75">
      <c r="A5" s="76"/>
      <c r="B5" s="77" t="s">
        <v>8</v>
      </c>
      <c r="C5" s="78"/>
      <c r="D5" s="78"/>
      <c r="E5" s="77"/>
      <c r="F5" s="79"/>
      <c r="G5" s="80"/>
      <c r="H5" s="26"/>
      <c r="I5" s="56"/>
      <c r="J5" s="57"/>
      <c r="K5" s="58"/>
      <c r="L5" s="63"/>
      <c r="M5" s="64"/>
      <c r="N5" s="58"/>
      <c r="O5" s="63"/>
      <c r="P5" s="64"/>
      <c r="Q5" s="58"/>
      <c r="R5" s="63"/>
      <c r="S5" s="64"/>
      <c r="T5" s="58"/>
      <c r="U5" s="33"/>
    </row>
    <row r="6" spans="1:21" ht="12.75">
      <c r="A6" s="81">
        <v>1</v>
      </c>
      <c r="B6" s="49" t="s">
        <v>190</v>
      </c>
      <c r="C6" s="49" t="s">
        <v>191</v>
      </c>
      <c r="D6" s="49">
        <v>2008</v>
      </c>
      <c r="E6" s="49" t="s">
        <v>160</v>
      </c>
      <c r="F6" s="74">
        <f>IF(B6="","",K6+N6+Q6+T6)</f>
        <v>1295</v>
      </c>
      <c r="G6" s="68" t="s">
        <v>86</v>
      </c>
      <c r="H6" s="27"/>
      <c r="I6" s="59">
        <v>12.39</v>
      </c>
      <c r="J6" s="48" t="str">
        <f>IF(I6="","","/")</f>
        <v>/</v>
      </c>
      <c r="K6" s="60">
        <f>IF(I6="","0",INT(4.22443*((1850-(I6*100))/100)^2.5))</f>
        <v>389</v>
      </c>
      <c r="L6" s="59"/>
      <c r="M6" s="48" t="str">
        <f>IF(L6="","","/")</f>
        <v/>
      </c>
      <c r="N6" s="60" t="str">
        <f>IF(L6="","0",INT(171.91361*((100*L6-125)/100)^1.1))</f>
        <v>0</v>
      </c>
      <c r="O6" s="59">
        <v>1.25</v>
      </c>
      <c r="P6" s="48" t="str">
        <f>IF(O6="","","/")</f>
        <v>/</v>
      </c>
      <c r="Q6" s="60">
        <v>471</v>
      </c>
      <c r="R6" s="67">
        <v>7.57</v>
      </c>
      <c r="S6" s="48" t="str">
        <f>IF(R6="","","/")</f>
        <v>/</v>
      </c>
      <c r="T6" s="60">
        <f>IF(R6="","0",INT(83.435373*((100*R6-130)/100)^0.9))</f>
        <v>435</v>
      </c>
      <c r="U6" s="39" t="e">
        <f>IF(S6="","0",INT(82.491673*((100*S6-178)/100)^0.9))</f>
        <v>#VALUE!</v>
      </c>
    </row>
    <row r="7" spans="1:20" ht="12.75">
      <c r="A7" s="82">
        <v>2</v>
      </c>
      <c r="B7" s="54" t="s">
        <v>68</v>
      </c>
      <c r="C7" s="54" t="s">
        <v>69</v>
      </c>
      <c r="D7" s="54">
        <v>2008</v>
      </c>
      <c r="E7" s="54" t="s">
        <v>170</v>
      </c>
      <c r="F7" s="83">
        <f>IF(B7="","",K7+N7+Q7+T7)</f>
        <v>1222</v>
      </c>
      <c r="G7" s="84" t="s">
        <v>86</v>
      </c>
      <c r="H7" s="27"/>
      <c r="I7" s="41">
        <v>12.57</v>
      </c>
      <c r="J7" s="42" t="str">
        <f>IF(I7="","","/")</f>
        <v>/</v>
      </c>
      <c r="K7" s="43">
        <f>IF(I7="","0",INT(4.22443*((1850-(I7*100))/100)^2.5))</f>
        <v>361</v>
      </c>
      <c r="L7" s="41">
        <v>3.53</v>
      </c>
      <c r="M7" s="42" t="str">
        <f>IF(L7="","","/")</f>
        <v>/</v>
      </c>
      <c r="N7" s="43">
        <f>IF(L7="","0",INT(171.91361*((100*L7-125)/100)^1.1))</f>
        <v>425</v>
      </c>
      <c r="O7" s="41"/>
      <c r="P7" s="42" t="str">
        <f>IF(O7="","","/")</f>
        <v/>
      </c>
      <c r="Q7" s="43">
        <v>0</v>
      </c>
      <c r="R7" s="44">
        <v>7.58</v>
      </c>
      <c r="S7" s="42" t="str">
        <f>IF(R7="","","/")</f>
        <v>/</v>
      </c>
      <c r="T7" s="43">
        <f>IF(R7="","0",INT(83.435373*((100*R7-130)/100)^0.9))</f>
        <v>436</v>
      </c>
    </row>
    <row r="8" ht="12.75">
      <c r="F8" s="24"/>
    </row>
    <row r="9" ht="12.75">
      <c r="F9" s="24"/>
    </row>
    <row r="10" ht="12.75">
      <c r="F10" s="24"/>
    </row>
    <row r="11" ht="12.75">
      <c r="F11" s="24"/>
    </row>
    <row r="12" ht="12.75">
      <c r="F12" s="24"/>
    </row>
    <row r="13" ht="12.75">
      <c r="F13" s="24"/>
    </row>
    <row r="14" ht="12.75">
      <c r="F14" s="24"/>
    </row>
    <row r="15" ht="12.75">
      <c r="F15" s="24"/>
    </row>
    <row r="16" ht="12.75">
      <c r="F16" s="24"/>
    </row>
    <row r="17" ht="12.75">
      <c r="F17" s="24"/>
    </row>
  </sheetData>
  <mergeCells count="2">
    <mergeCell ref="O1:T1"/>
    <mergeCell ref="I3:Q3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Isidor Fuchser</dc:creator>
  <cp:keywords/>
  <dc:description/>
  <cp:lastModifiedBy>X</cp:lastModifiedBy>
  <cp:lastPrinted>2023-09-09T14:50:46Z</cp:lastPrinted>
  <dcterms:created xsi:type="dcterms:W3CDTF">2003-03-19T10:39:44Z</dcterms:created>
  <dcterms:modified xsi:type="dcterms:W3CDTF">2023-09-20T17:13:58Z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